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Google Drive\PTNS\4. ĐA 672 - Tổng thể\0. Căn cứ\2022\3. Kế hoạch HTDN - Tổng thể\1. Biểu mẫu\"/>
    </mc:Choice>
  </mc:AlternateContent>
  <xr:revisionPtr revIDLastSave="0" documentId="13_ncr:1_{32FEA2AB-B213-4FBD-809B-BE12FB4FAFF7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Excel2LaTeX" sheetId="5" state="hidden" r:id="rId1"/>
    <sheet name="Tong hop" sheetId="6" r:id="rId2"/>
    <sheet name="Tong hop tien cong" sheetId="9" r:id="rId3"/>
    <sheet name="Chi tiet" sheetId="10" r:id="rId4"/>
  </sheets>
  <definedNames>
    <definedName name="_xlnm.Print_Area" localSheetId="3">'Chi tiet'!$A$1:$I$158</definedName>
    <definedName name="_xlnm.Print_Area" localSheetId="1">'Tong hop'!$A$1:$F$29</definedName>
    <definedName name="_xlnm.Print_Area" localSheetId="2">'Tong hop tien cong'!$A$1:$F$16</definedName>
    <definedName name="_xlnm.Print_Titles" localSheetId="3">'Chi tiet'!$3:$4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4" i="10" l="1"/>
  <c r="H114" i="10" s="1"/>
  <c r="F113" i="10"/>
  <c r="H113" i="10" s="1"/>
  <c r="F112" i="10"/>
  <c r="H112" i="10" s="1"/>
  <c r="F111" i="10"/>
  <c r="H111" i="10" s="1"/>
  <c r="F110" i="10"/>
  <c r="H110" i="10" s="1"/>
  <c r="H109" i="10"/>
  <c r="F109" i="10"/>
  <c r="F108" i="10"/>
  <c r="H108" i="10" s="1"/>
  <c r="F106" i="10"/>
  <c r="H106" i="10" s="1"/>
  <c r="H105" i="10"/>
  <c r="F105" i="10"/>
  <c r="E107" i="10"/>
  <c r="F107" i="10" s="1"/>
  <c r="H107" i="10" s="1"/>
  <c r="I104" i="10"/>
  <c r="G104" i="10"/>
  <c r="F104" i="10" l="1"/>
  <c r="H104" i="10"/>
  <c r="D6" i="9" l="1"/>
  <c r="G130" i="10" l="1"/>
  <c r="F130" i="10"/>
  <c r="E103" i="10"/>
  <c r="F101" i="10"/>
  <c r="H101" i="10" s="1"/>
  <c r="F79" i="10"/>
  <c r="H79" i="10" s="1"/>
  <c r="D24" i="10" l="1"/>
  <c r="D19" i="10"/>
  <c r="D14" i="10"/>
  <c r="D13" i="10" l="1"/>
  <c r="F44" i="10"/>
  <c r="F43" i="10"/>
  <c r="F41" i="10"/>
  <c r="F40" i="10"/>
  <c r="F38" i="10"/>
  <c r="F37" i="10"/>
  <c r="F36" i="10"/>
  <c r="F35" i="10"/>
  <c r="F33" i="10"/>
  <c r="F14" i="9" s="1"/>
  <c r="F32" i="10"/>
  <c r="F31" i="10"/>
  <c r="F30" i="10"/>
  <c r="F28" i="10"/>
  <c r="F27" i="10"/>
  <c r="F26" i="10"/>
  <c r="F25" i="10"/>
  <c r="F23" i="10"/>
  <c r="F12" i="9" s="1"/>
  <c r="F22" i="10"/>
  <c r="F21" i="10"/>
  <c r="F20" i="10"/>
  <c r="F18" i="10"/>
  <c r="F17" i="10"/>
  <c r="F16" i="10"/>
  <c r="F15" i="10"/>
  <c r="F12" i="10"/>
  <c r="F10" i="9" s="1"/>
  <c r="F11" i="10"/>
  <c r="F10" i="10"/>
  <c r="F8" i="9" s="1"/>
  <c r="F8" i="10"/>
  <c r="F7" i="10"/>
  <c r="F6" i="9" s="1"/>
  <c r="F13" i="9" l="1"/>
  <c r="F11" i="9"/>
  <c r="F7" i="9"/>
  <c r="F9" i="9"/>
  <c r="F72" i="10"/>
  <c r="H72" i="10" s="1"/>
  <c r="F71" i="10"/>
  <c r="F70" i="10"/>
  <c r="H70" i="10" s="1"/>
  <c r="F74" i="10"/>
  <c r="H74" i="10" s="1"/>
  <c r="I14" i="10"/>
  <c r="I19" i="10"/>
  <c r="I24" i="10"/>
  <c r="H15" i="10"/>
  <c r="H16" i="10"/>
  <c r="H17" i="10"/>
  <c r="H18" i="10"/>
  <c r="H20" i="10"/>
  <c r="H21" i="10"/>
  <c r="H22" i="10"/>
  <c r="H23" i="10"/>
  <c r="H25" i="10"/>
  <c r="H26" i="10"/>
  <c r="H27" i="10"/>
  <c r="H28" i="10"/>
  <c r="G14" i="10"/>
  <c r="G19" i="10"/>
  <c r="G24" i="10"/>
  <c r="D29" i="10"/>
  <c r="F14" i="10"/>
  <c r="F19" i="10"/>
  <c r="F24" i="10"/>
  <c r="H30" i="10"/>
  <c r="H31" i="10"/>
  <c r="H32" i="10"/>
  <c r="H33" i="10"/>
  <c r="F29" i="10"/>
  <c r="I39" i="10"/>
  <c r="I42" i="10"/>
  <c r="I46" i="10"/>
  <c r="I54" i="10"/>
  <c r="I58" i="10"/>
  <c r="I69" i="10"/>
  <c r="I73" i="10"/>
  <c r="I77" i="10"/>
  <c r="I87" i="10"/>
  <c r="I90" i="10"/>
  <c r="F10" i="6"/>
  <c r="I96" i="10"/>
  <c r="I123" i="10"/>
  <c r="F13" i="6" s="1"/>
  <c r="I127" i="10"/>
  <c r="I133" i="10"/>
  <c r="F9" i="10"/>
  <c r="F34" i="10"/>
  <c r="F39" i="10"/>
  <c r="F42" i="10"/>
  <c r="F6" i="10"/>
  <c r="H10" i="10"/>
  <c r="H11" i="10"/>
  <c r="H12" i="10"/>
  <c r="H35" i="10"/>
  <c r="H36" i="10"/>
  <c r="H37" i="10"/>
  <c r="H38" i="10"/>
  <c r="H40" i="10"/>
  <c r="H41" i="10"/>
  <c r="H43" i="10"/>
  <c r="H44" i="10"/>
  <c r="H8" i="10"/>
  <c r="G134" i="10"/>
  <c r="H134" i="10" s="1"/>
  <c r="G135" i="10"/>
  <c r="H135" i="10" s="1"/>
  <c r="G136" i="10"/>
  <c r="H136" i="10" s="1"/>
  <c r="H130" i="10"/>
  <c r="H127" i="10"/>
  <c r="G124" i="10"/>
  <c r="G125" i="10"/>
  <c r="H125" i="10" s="1"/>
  <c r="G126" i="10"/>
  <c r="H126" i="10" s="1"/>
  <c r="F97" i="10"/>
  <c r="H97" i="10" s="1"/>
  <c r="F98" i="10"/>
  <c r="H98" i="10" s="1"/>
  <c r="F99" i="10"/>
  <c r="H99" i="10" s="1"/>
  <c r="F100" i="10"/>
  <c r="H100" i="10" s="1"/>
  <c r="F102" i="10"/>
  <c r="H102" i="10" s="1"/>
  <c r="F103" i="10"/>
  <c r="H103" i="10" s="1"/>
  <c r="H94" i="10"/>
  <c r="E10" i="6" s="1"/>
  <c r="F68" i="10"/>
  <c r="H68" i="10" s="1"/>
  <c r="F75" i="10"/>
  <c r="H75" i="10" s="1"/>
  <c r="E76" i="10"/>
  <c r="F76" i="10" s="1"/>
  <c r="H76" i="10" s="1"/>
  <c r="F78" i="10"/>
  <c r="H78" i="10" s="1"/>
  <c r="E80" i="10"/>
  <c r="F80" i="10" s="1"/>
  <c r="H80" i="10" s="1"/>
  <c r="F81" i="10"/>
  <c r="H81" i="10" s="1"/>
  <c r="F82" i="10"/>
  <c r="H82" i="10" s="1"/>
  <c r="F83" i="10"/>
  <c r="H83" i="10" s="1"/>
  <c r="F84" i="10"/>
  <c r="H84" i="10" s="1"/>
  <c r="F85" i="10"/>
  <c r="H85" i="10" s="1"/>
  <c r="F86" i="10"/>
  <c r="H86" i="10" s="1"/>
  <c r="F88" i="10"/>
  <c r="F89" i="10"/>
  <c r="H89" i="10" s="1"/>
  <c r="F92" i="10"/>
  <c r="H92" i="10" s="1"/>
  <c r="F93" i="10"/>
  <c r="H93" i="10" s="1"/>
  <c r="H47" i="10"/>
  <c r="H48" i="10"/>
  <c r="H49" i="10"/>
  <c r="H50" i="10"/>
  <c r="H51" i="10"/>
  <c r="H52" i="10"/>
  <c r="H53" i="10"/>
  <c r="H55" i="10"/>
  <c r="H56" i="10"/>
  <c r="H57" i="10"/>
  <c r="F59" i="10"/>
  <c r="H59" i="10" s="1"/>
  <c r="F60" i="10"/>
  <c r="H60" i="10" s="1"/>
  <c r="F61" i="10"/>
  <c r="H61" i="10" s="1"/>
  <c r="F46" i="10"/>
  <c r="F54" i="10"/>
  <c r="C10" i="6"/>
  <c r="F123" i="10"/>
  <c r="C13" i="6" s="1"/>
  <c r="F127" i="10"/>
  <c r="F133" i="10"/>
  <c r="G69" i="10"/>
  <c r="G73" i="10"/>
  <c r="G77" i="10"/>
  <c r="G87" i="10"/>
  <c r="G90" i="10"/>
  <c r="D10" i="6"/>
  <c r="G96" i="10"/>
  <c r="G127" i="10"/>
  <c r="G6" i="10"/>
  <c r="G9" i="10"/>
  <c r="G29" i="10"/>
  <c r="G34" i="10"/>
  <c r="G42" i="10"/>
  <c r="G39" i="10"/>
  <c r="G53" i="10"/>
  <c r="G52" i="10"/>
  <c r="G51" i="10"/>
  <c r="G50" i="10"/>
  <c r="G49" i="10"/>
  <c r="G48" i="10"/>
  <c r="G47" i="10"/>
  <c r="G58" i="10"/>
  <c r="G57" i="10"/>
  <c r="G56" i="10"/>
  <c r="G55" i="10"/>
  <c r="D7" i="9"/>
  <c r="D8" i="9"/>
  <c r="D9" i="9"/>
  <c r="D10" i="9"/>
  <c r="D11" i="9"/>
  <c r="D12" i="9"/>
  <c r="D13" i="9"/>
  <c r="D14" i="9"/>
  <c r="D9" i="10"/>
  <c r="A2" i="5"/>
  <c r="G13" i="10" l="1"/>
  <c r="I13" i="10"/>
  <c r="I5" i="10" s="1"/>
  <c r="F6" i="6" s="1"/>
  <c r="G95" i="10"/>
  <c r="D11" i="6" s="1"/>
  <c r="I45" i="10"/>
  <c r="F7" i="6" s="1"/>
  <c r="G54" i="10"/>
  <c r="D5" i="10"/>
  <c r="G133" i="10"/>
  <c r="G67" i="10"/>
  <c r="D9" i="6" s="1"/>
  <c r="G5" i="10"/>
  <c r="G123" i="10"/>
  <c r="D13" i="6" s="1"/>
  <c r="H133" i="10"/>
  <c r="H124" i="10"/>
  <c r="H123" i="10" s="1"/>
  <c r="E13" i="6" s="1"/>
  <c r="H58" i="10"/>
  <c r="F91" i="10"/>
  <c r="H91" i="10" s="1"/>
  <c r="H90" i="10" s="1"/>
  <c r="H73" i="10"/>
  <c r="I67" i="10"/>
  <c r="F9" i="6" s="1"/>
  <c r="I95" i="10"/>
  <c r="F11" i="6" s="1"/>
  <c r="F73" i="10"/>
  <c r="F87" i="10"/>
  <c r="F77" i="10"/>
  <c r="H88" i="10"/>
  <c r="H87" i="10" s="1"/>
  <c r="H34" i="10"/>
  <c r="H77" i="10"/>
  <c r="H96" i="10"/>
  <c r="H19" i="10"/>
  <c r="F96" i="10"/>
  <c r="H46" i="10"/>
  <c r="H39" i="10"/>
  <c r="H29" i="10"/>
  <c r="F69" i="10"/>
  <c r="G46" i="10"/>
  <c r="H54" i="10"/>
  <c r="H9" i="10"/>
  <c r="H71" i="10"/>
  <c r="H69" i="10" s="1"/>
  <c r="F13" i="10"/>
  <c r="F5" i="10" s="1"/>
  <c r="C6" i="6" s="1"/>
  <c r="F58" i="10"/>
  <c r="F45" i="10" s="1"/>
  <c r="C7" i="6" s="1"/>
  <c r="H14" i="10"/>
  <c r="H42" i="10"/>
  <c r="H24" i="10"/>
  <c r="H7" i="10"/>
  <c r="H6" i="10" s="1"/>
  <c r="F16" i="9"/>
  <c r="D16" i="9"/>
  <c r="I137" i="10" l="1"/>
  <c r="F90" i="10"/>
  <c r="F18" i="6"/>
  <c r="D24" i="6" s="1"/>
  <c r="G45" i="10"/>
  <c r="G137" i="10" s="1"/>
  <c r="H95" i="10"/>
  <c r="E11" i="6" s="1"/>
  <c r="F95" i="10"/>
  <c r="C11" i="6" s="1"/>
  <c r="F67" i="10"/>
  <c r="C9" i="6" s="1"/>
  <c r="H13" i="10"/>
  <c r="H5" i="10" s="1"/>
  <c r="H67" i="10"/>
  <c r="E9" i="6" s="1"/>
  <c r="H45" i="10"/>
  <c r="E7" i="6" s="1"/>
  <c r="H137" i="10" l="1"/>
  <c r="H139" i="10" s="1"/>
  <c r="C24" i="6"/>
  <c r="E24" i="6" s="1"/>
  <c r="D7" i="6"/>
  <c r="D18" i="6" s="1"/>
  <c r="F137" i="10"/>
  <c r="E6" i="6"/>
  <c r="F138" i="10"/>
  <c r="C18" i="6" s="1"/>
  <c r="E18" i="6" l="1"/>
  <c r="D23" i="6" s="1"/>
  <c r="D25" i="6" s="1"/>
  <c r="D29" i="6"/>
  <c r="D28" i="6" l="1"/>
  <c r="C23" i="6"/>
  <c r="C25" i="6" s="1"/>
  <c r="E23" i="6" l="1"/>
  <c r="E25" i="6" s="1"/>
</calcChain>
</file>

<file path=xl/sharedStrings.xml><?xml version="1.0" encoding="utf-8"?>
<sst xmlns="http://schemas.openxmlformats.org/spreadsheetml/2006/main" count="302" uniqueCount="198">
  <si>
    <t>Tổng cộng</t>
  </si>
  <si>
    <t>STT</t>
  </si>
  <si>
    <t>Nội dung công việc</t>
  </si>
  <si>
    <t>Đơn vị tính</t>
  </si>
  <si>
    <t>Chức danh</t>
  </si>
  <si>
    <t>Số ngày công/số lượng</t>
  </si>
  <si>
    <t>Tiền công lao động trực tiếp</t>
  </si>
  <si>
    <t>RangeAddress</t>
  </si>
  <si>
    <t>Options</t>
  </si>
  <si>
    <t>CellWidth</t>
  </si>
  <si>
    <t>Indent</t>
  </si>
  <si>
    <t>FileName</t>
  </si>
  <si>
    <t>du toan mau.tex</t>
  </si>
  <si>
    <t>Nội dung các khoản chi</t>
  </si>
  <si>
    <t>Tổng kinh phí</t>
  </si>
  <si>
    <t>Nguồn vốn</t>
  </si>
  <si>
    <t>Khoán chi</t>
  </si>
  <si>
    <t>Ngoài khoán</t>
  </si>
  <si>
    <t>NSNN</t>
  </si>
  <si>
    <t>Công lao động trực tiếp</t>
  </si>
  <si>
    <t>BẢNG TỔNG HỢP THANH TOÁN TIỀN CÔNG TRỰC TIẾP</t>
  </si>
  <si>
    <t>Họ và tên</t>
  </si>
  <si>
    <t>Tổng số ngày công</t>
  </si>
  <si>
    <t>HS tiền công/ ngày</t>
  </si>
  <si>
    <t>Tổng tiền</t>
  </si>
  <si>
    <t>CNĐT</t>
  </si>
  <si>
    <t>TVC</t>
  </si>
  <si>
    <t>IV. PHÂN BỔ KINH PHÍ THỰC HIỆN</t>
  </si>
  <si>
    <t>Thuyết minh</t>
  </si>
  <si>
    <t>Công</t>
  </si>
  <si>
    <t>A</t>
  </si>
  <si>
    <t>Số ngày công, tiền công từng thành viên</t>
  </si>
  <si>
    <t>B</t>
  </si>
  <si>
    <t>25. Cơ cấu phân bổ kinh phí</t>
  </si>
  <si>
    <t>26. Kế hoạch phân bổ kinh phí</t>
  </si>
  <si>
    <t>Phân bổ kinh phí</t>
  </si>
  <si>
    <t>Ngân sách Nhà nước</t>
  </si>
  <si>
    <t>Nguồn vốn khác</t>
  </si>
  <si>
    <t>Thuê chuyên gia</t>
  </si>
  <si>
    <t>Nguyên, nhiên liệu, vât tư, phụ tùng, dụng cụ, năng lượng, tài liệu, số liệu, …</t>
  </si>
  <si>
    <t>Chi điều tra, khảo sát</t>
  </si>
  <si>
    <t>Chi văn phòng phẩm, in ấn</t>
  </si>
  <si>
    <t>Sửa chữa, mua sắm tài sản cố định</t>
  </si>
  <si>
    <t>Chi đoàn ra</t>
  </si>
  <si>
    <t>Dịch vụ thuê ngoài phục vụ nghiên cứu</t>
  </si>
  <si>
    <t>Chi hội thảo khoa học</t>
  </si>
  <si>
    <t>Đơn vị tính: Đồng</t>
  </si>
  <si>
    <t>TỔNG KINH PHÍ THỰC HIỆN</t>
  </si>
  <si>
    <t>Thành tiền 
(Đồng)</t>
  </si>
  <si>
    <t>Ngân sách</t>
  </si>
  <si>
    <t>Khác</t>
  </si>
  <si>
    <t>Nguồn kinh phí
(Đồng)</t>
  </si>
  <si>
    <t>Số tiền/Hệ số tiền công (hstcn)</t>
  </si>
  <si>
    <t>Khoán
chi</t>
  </si>
  <si>
    <t>Đợt 1</t>
  </si>
  <si>
    <t>Đợt 2</t>
  </si>
  <si>
    <t>Đợt 3</t>
  </si>
  <si>
    <t>TK</t>
  </si>
  <si>
    <t>TV</t>
  </si>
  <si>
    <t>KTV</t>
  </si>
  <si>
    <t>-</t>
  </si>
  <si>
    <t>Chi khác</t>
  </si>
  <si>
    <t xml:space="preserve">Người chủ trì </t>
  </si>
  <si>
    <t>Thư kí hội thảo</t>
  </si>
  <si>
    <t>Báo cáo viên trình bày tại hội thảo</t>
  </si>
  <si>
    <t>Người</t>
  </si>
  <si>
    <t>Nội dung 1:  …</t>
  </si>
  <si>
    <t>Nội dung 2: …</t>
  </si>
  <si>
    <t>Nội dung 3: …</t>
  </si>
  <si>
    <t>Nội dung 4: …</t>
  </si>
  <si>
    <t>Nội dung 5: …</t>
  </si>
  <si>
    <t>Nguyên vật liệu:</t>
  </si>
  <si>
    <t>Nhiên liệu</t>
  </si>
  <si>
    <t>Điện</t>
  </si>
  <si>
    <t>Nước</t>
  </si>
  <si>
    <t>Xăng, dầu</t>
  </si>
  <si>
    <t>kWh</t>
  </si>
  <si>
    <t>m3</t>
  </si>
  <si>
    <t>Lít</t>
  </si>
  <si>
    <t>Báo cáo viên</t>
  </si>
  <si>
    <t>Nước uống</t>
  </si>
  <si>
    <t>Bộ</t>
  </si>
  <si>
    <t>Người/buổi</t>
  </si>
  <si>
    <t>Tài liệu (… tờ  x  500đ/tờ)</t>
  </si>
  <si>
    <t>Cái</t>
  </si>
  <si>
    <t>Mẫu</t>
  </si>
  <si>
    <t>Thuê phân tích …</t>
  </si>
  <si>
    <t>Thuê kiểm định…</t>
  </si>
  <si>
    <t>Đăng ký bảo hộ giống</t>
  </si>
  <si>
    <t>Đăng ký sở hữu trí tuệ</t>
  </si>
  <si>
    <t>…</t>
  </si>
  <si>
    <t>Bằng chữ: …</t>
  </si>
  <si>
    <t>Dụng cụ, phụ tùng và vật rẻ mau hỏng,…</t>
  </si>
  <si>
    <t>Đêm</t>
  </si>
  <si>
    <t>1.</t>
  </si>
  <si>
    <t>2.</t>
  </si>
  <si>
    <t>Phương án</t>
  </si>
  <si>
    <t>Mẫu phiếu dưới hoặc bằng 30 chỉ tiêu</t>
  </si>
  <si>
    <t>Mẫu phiếu 30 chỉ tiêu đến 40 chỉ tiêu</t>
  </si>
  <si>
    <t>Mẫu phiếu trên 40 chỉ tiêu</t>
  </si>
  <si>
    <t>Tập huấn nghiệp vụ điều tra</t>
  </si>
  <si>
    <t>Chi cho người được điều tra (mẫu đến 40 chỉ tiêu)</t>
  </si>
  <si>
    <t>Chi cho người được điều tra (mẫu trên 40 chỉ tiêu)</t>
  </si>
  <si>
    <t>Chi cho người được điều tra (mẫu 30 chỉ tiêu trở xuống)</t>
  </si>
  <si>
    <t>Phiếu</t>
  </si>
  <si>
    <t>Chi thực hiện điều tra</t>
  </si>
  <si>
    <t>Chi cho tổ chức được điều tra (mẫu 30 chỉ tiêu trở xuống)</t>
  </si>
  <si>
    <t>Chi cho tổ chức được điều tra (mẫu đến 40 chỉ tiêu)</t>
  </si>
  <si>
    <t>Chi cho tổ chức được điều tra (mẫu trên 40 chỉ tiêu)</t>
  </si>
  <si>
    <t>Chi cho người dẫn đường (nếu có): 70% mức chi thuê điều tra viên</t>
  </si>
  <si>
    <t>Chi xử lý kết quả điều tra</t>
  </si>
  <si>
    <t>Nghiệm thu, kiểm tra, hoàn thiện phiếu
(7% tiền công điều tra viên)</t>
  </si>
  <si>
    <t>Trường</t>
  </si>
  <si>
    <t>Nhập liệu có cấu trúc (tham khảo Thông tư 194/2012/TT-BTC ngày 15/11/2012) từ 300đ - 450đ</t>
  </si>
  <si>
    <t>Trang</t>
  </si>
  <si>
    <t>Chi kiểm tra, đi lại các tỉnh thực hiện điều tra (nếu có)</t>
  </si>
  <si>
    <t>Chuyến</t>
  </si>
  <si>
    <t>Chi phí ở tại nơi đến điều tra (Xem Thông tư 40/2017/TT-BTC)</t>
  </si>
  <si>
    <t>Nhập liệu phi cấu trúc (gỡ băng trong trường hợp điều tra định tính): 9.500đ/trang A4; 1 phiếu # … A4</t>
  </si>
  <si>
    <t>Báo cáo tổng kết</t>
  </si>
  <si>
    <t>Báo cáo</t>
  </si>
  <si>
    <t>Báo cáo không trình bày tại hội thảo</t>
  </si>
  <si>
    <t>V. TỶ LỆ QUYỀN SỞ HỮU ĐỐI VỚI KẾT QUẢ NHIỆM VỤ</t>
  </si>
  <si>
    <t>(Ghi tên tổ chức chủ trì)</t>
  </si>
  <si>
    <t>Sở Khoa học và Công nghệ TP.HCM</t>
  </si>
  <si>
    <t>VI. GIẢI TRÌNH CÁC KHOẢN CHI</t>
  </si>
  <si>
    <t>Nguyễn Văn A</t>
  </si>
  <si>
    <t>1.1</t>
  </si>
  <si>
    <t>1.2</t>
  </si>
  <si>
    <t>1.3</t>
  </si>
  <si>
    <t>1.4</t>
  </si>
  <si>
    <t>Nội dung 2.1: …</t>
  </si>
  <si>
    <t>1.3.1</t>
  </si>
  <si>
    <t>1.3.2</t>
  </si>
  <si>
    <t>1.3.3</t>
  </si>
  <si>
    <t>Nội dung 2.3: …</t>
  </si>
  <si>
    <t>Nội dung 2.2: …</t>
  </si>
  <si>
    <t>1.5</t>
  </si>
  <si>
    <t>1.6</t>
  </si>
  <si>
    <t>1.7</t>
  </si>
  <si>
    <t>Nguyễn Văn C</t>
  </si>
  <si>
    <t>Nguyễn Văn B</t>
  </si>
  <si>
    <t>Nguyễn Văn D</t>
  </si>
  <si>
    <t>Nguyễn Văn E</t>
  </si>
  <si>
    <t>Nguyễn Văn G</t>
  </si>
  <si>
    <t>Nguyễn Văn H</t>
  </si>
  <si>
    <t>Nguyễn Văn K</t>
  </si>
  <si>
    <t>Nguyễn Văn L</t>
  </si>
  <si>
    <t>BẢNG GIẢI TRÌNH CHI TIÊT</t>
  </si>
  <si>
    <t>2.1</t>
  </si>
  <si>
    <t>2.2</t>
  </si>
  <si>
    <t>2.3</t>
  </si>
  <si>
    <t>Tên nguyên liệu, quy cách, xuất xứ</t>
  </si>
  <si>
    <t>Tên dụng cụ, quy cách, xuất xứ</t>
  </si>
  <si>
    <t>SỞ KHOA HỌC VÀ CÔNG NGHỆ</t>
  </si>
  <si>
    <t>THỦ TRƯỞNG CƠ QUAN CHỦ TRÌ NHIỆM VỤ</t>
  </si>
  <si>
    <t>(Ký tên và đóng dấu)</t>
  </si>
  <si>
    <t>CỘNG (mục 1 -&gt; 11)</t>
  </si>
  <si>
    <t>Chi quản lý chung nhiệm vụ KH&amp;CN</t>
  </si>
  <si>
    <t>Tỷ lệ điều chỉnh</t>
  </si>
  <si>
    <t>Xây dựng phương án điều tra</t>
  </si>
  <si>
    <t>Chi cho điều tra viên:… mẫu định lượng
(… phiếu/ngày/người)</t>
  </si>
  <si>
    <t>Chi cho điều tra viên:… mẫu định tính
(… phiếu/ngày/người)</t>
  </si>
  <si>
    <t>Thuê xe đi về tại ….... (đính kèm 3 báo giá)</t>
  </si>
  <si>
    <t>Đại biểu tham dự</t>
  </si>
  <si>
    <t>Baner Hội thảo (…m x ….m) nếu có</t>
  </si>
  <si>
    <t>Tài liệu Hội thảo (20 tờ  x  500đ/tờ)</t>
  </si>
  <si>
    <t>Liệt kê chi tiết các mục chi có liên quan theo Thông tư 40/2017/TT-BTC (trong nước) và Thông tư 102/2012/TT-BTC (ngoài nước)</t>
  </si>
  <si>
    <t>Lập mẫu phiếu điều tra</t>
  </si>
  <si>
    <t>Lương cơ bản</t>
  </si>
  <si>
    <t>Lương tối thiểu vùng I</t>
  </si>
  <si>
    <t>Áp dụng thông tư liên tịch TTLTsố 55/2015/TTLT-BTC-BKHCN ngày 22/4/2015</t>
  </si>
  <si>
    <t>Lớp tập huấn</t>
  </si>
  <si>
    <t xml:space="preserve">Thù lao giảng viên </t>
  </si>
  <si>
    <t xml:space="preserve">Hội trường </t>
  </si>
  <si>
    <t>Chi phí in ấn, photo, đóng cuốn tài liệu (120 trang x 550đ = 66,000; đóng cuốn 9.900)</t>
  </si>
  <si>
    <t>Giấy chứng nhận</t>
  </si>
  <si>
    <t>Chi phí văn phòng phẩm (giấy A0, bút lông, giấy note, bìa nút,…)</t>
  </si>
  <si>
    <t>Chi phí thực hành (thuê thiết bi)</t>
  </si>
  <si>
    <t>Backdrop (2,2m x 4,0m)</t>
  </si>
  <si>
    <t>Bandroll (1x2)</t>
  </si>
  <si>
    <t>Banner, Standee (1m x 1m)</t>
  </si>
  <si>
    <t>Ngày</t>
  </si>
  <si>
    <t>học viên</t>
  </si>
  <si>
    <t>Khóa</t>
  </si>
  <si>
    <t>Thực chi</t>
  </si>
  <si>
    <t>3.1</t>
  </si>
  <si>
    <t>3.2</t>
  </si>
  <si>
    <t>3.3</t>
  </si>
  <si>
    <t>3.4</t>
  </si>
  <si>
    <t>3.5</t>
  </si>
  <si>
    <t>3.6</t>
  </si>
  <si>
    <t>Chi hội nghị, hội thảo, toại đàm, lớp huấn luyện</t>
  </si>
  <si>
    <t xml:space="preserve">Hội thảo </t>
  </si>
  <si>
    <t xml:space="preserve">Dịch vụ thuê ngoài </t>
  </si>
  <si>
    <t>5.1</t>
  </si>
  <si>
    <t>5.2</t>
  </si>
  <si>
    <t xml:space="preserve">Xây dựng thuyết minh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</si>
</sst>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  <charset val="163"/>
    </font>
    <font>
      <b/>
      <sz val="13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</font>
    <font>
      <i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2"/>
      <name val="Times New Roman"/>
      <family val="1"/>
    </font>
    <font>
      <sz val="13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18">
    <xf numFmtId="0" fontId="0" fillId="0" borderId="0" xfId="0"/>
    <xf numFmtId="3" fontId="5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1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4" fillId="0" borderId="3" xfId="0" applyFont="1" applyBorder="1" applyAlignment="1">
      <alignment vertical="center" wrapText="1"/>
    </xf>
    <xf numFmtId="165" fontId="12" fillId="2" borderId="3" xfId="1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1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165" fontId="19" fillId="0" borderId="3" xfId="1" applyNumberFormat="1" applyFont="1" applyBorder="1" applyAlignment="1">
      <alignment horizontal="center" vertical="center" wrapText="1"/>
    </xf>
    <xf numFmtId="3" fontId="19" fillId="0" borderId="3" xfId="1" applyNumberFormat="1" applyFont="1" applyBorder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165" fontId="18" fillId="0" borderId="3" xfId="1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0" fontId="16" fillId="0" borderId="0" xfId="0" applyFont="1"/>
    <xf numFmtId="3" fontId="16" fillId="0" borderId="3" xfId="0" applyNumberFormat="1" applyFont="1" applyBorder="1"/>
    <xf numFmtId="3" fontId="15" fillId="0" borderId="3" xfId="0" applyNumberFormat="1" applyFont="1" applyBorder="1"/>
    <xf numFmtId="3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15" fillId="0" borderId="3" xfId="0" applyFont="1" applyBorder="1" applyAlignment="1">
      <alignment horizontal="right"/>
    </xf>
    <xf numFmtId="0" fontId="15" fillId="0" borderId="3" xfId="0" applyFont="1" applyBorder="1"/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0" fontId="25" fillId="0" borderId="3" xfId="0" applyFont="1" applyBorder="1" applyAlignment="1">
      <alignment vertic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3" fontId="25" fillId="0" borderId="3" xfId="0" applyNumberFormat="1" applyFont="1" applyBorder="1" applyAlignment="1">
      <alignment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 wrapText="1"/>
    </xf>
    <xf numFmtId="3" fontId="25" fillId="0" borderId="3" xfId="0" applyNumberFormat="1" applyFont="1" applyFill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3" fontId="23" fillId="0" borderId="3" xfId="0" applyNumberFormat="1" applyFont="1" applyBorder="1" applyAlignment="1">
      <alignment horizontal="right" vertical="center"/>
    </xf>
    <xf numFmtId="0" fontId="23" fillId="0" borderId="3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18" fillId="0" borderId="0" xfId="0" applyNumberFormat="1" applyFont="1" applyBorder="1" applyAlignment="1">
      <alignment vertical="center"/>
    </xf>
    <xf numFmtId="165" fontId="16" fillId="0" borderId="0" xfId="1" applyNumberFormat="1" applyFont="1" applyAlignment="1">
      <alignment vertical="center"/>
    </xf>
    <xf numFmtId="165" fontId="15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5" fontId="6" fillId="0" borderId="3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27" fillId="0" borderId="3" xfId="5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right" vertical="center" wrapText="1"/>
    </xf>
    <xf numFmtId="3" fontId="25" fillId="0" borderId="3" xfId="0" applyNumberFormat="1" applyFont="1" applyFill="1" applyBorder="1" applyAlignment="1">
      <alignment horizontal="right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0" fontId="24" fillId="0" borderId="3" xfId="0" applyFont="1" applyBorder="1" applyAlignment="1">
      <alignment vertical="center"/>
    </xf>
    <xf numFmtId="0" fontId="24" fillId="2" borderId="3" xfId="0" applyFont="1" applyFill="1" applyBorder="1" applyAlignment="1">
      <alignment vertical="center" wrapText="1"/>
    </xf>
    <xf numFmtId="3" fontId="24" fillId="0" borderId="3" xfId="0" applyNumberFormat="1" applyFont="1" applyBorder="1" applyAlignment="1">
      <alignment vertical="center"/>
    </xf>
    <xf numFmtId="165" fontId="25" fillId="0" borderId="3" xfId="1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right" vertical="center"/>
    </xf>
    <xf numFmtId="165" fontId="25" fillId="0" borderId="3" xfId="1" applyNumberFormat="1" applyFont="1" applyFill="1" applyBorder="1" applyAlignment="1">
      <alignment vertical="center"/>
    </xf>
    <xf numFmtId="165" fontId="25" fillId="0" borderId="3" xfId="0" applyNumberFormat="1" applyFont="1" applyFill="1" applyBorder="1" applyAlignment="1">
      <alignment horizontal="right" vertical="center" wrapText="1"/>
    </xf>
    <xf numFmtId="0" fontId="26" fillId="0" borderId="3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horizontal="right" vertical="center" wrapText="1"/>
    </xf>
    <xf numFmtId="165" fontId="24" fillId="0" borderId="3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/>
    </xf>
    <xf numFmtId="165" fontId="16" fillId="0" borderId="0" xfId="1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65" fontId="16" fillId="0" borderId="0" xfId="0" applyNumberFormat="1" applyFont="1" applyFill="1" applyAlignment="1">
      <alignment vertical="center"/>
    </xf>
    <xf numFmtId="9" fontId="25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3" xfId="0" applyFont="1" applyFill="1" applyBorder="1" applyAlignment="1">
      <alignment vertical="center"/>
    </xf>
    <xf numFmtId="3" fontId="23" fillId="0" borderId="3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right" vertical="center"/>
    </xf>
    <xf numFmtId="165" fontId="24" fillId="0" borderId="3" xfId="1" applyNumberFormat="1" applyFont="1" applyBorder="1" applyAlignment="1">
      <alignment vertical="center" wrapText="1"/>
    </xf>
    <xf numFmtId="165" fontId="23" fillId="0" borderId="3" xfId="1" applyNumberFormat="1" applyFont="1" applyBorder="1" applyAlignment="1">
      <alignment vertical="center" wrapText="1"/>
    </xf>
    <xf numFmtId="165" fontId="25" fillId="0" borderId="3" xfId="1" applyNumberFormat="1" applyFont="1" applyFill="1" applyBorder="1" applyAlignment="1">
      <alignment vertical="center" wrapText="1"/>
    </xf>
    <xf numFmtId="165" fontId="25" fillId="0" borderId="3" xfId="1" applyNumberFormat="1" applyFont="1" applyBorder="1" applyAlignment="1">
      <alignment vertical="center" wrapText="1"/>
    </xf>
    <xf numFmtId="165" fontId="25" fillId="0" borderId="3" xfId="1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0" fontId="4" fillId="0" borderId="0" xfId="51" applyNumberFormat="1" applyFont="1" applyAlignment="1">
      <alignment vertical="center"/>
    </xf>
    <xf numFmtId="0" fontId="23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0" fontId="24" fillId="3" borderId="3" xfId="0" applyFont="1" applyFill="1" applyBorder="1" applyAlignment="1">
      <alignment horizontal="center" vertical="center" wrapText="1"/>
    </xf>
    <xf numFmtId="3" fontId="23" fillId="3" borderId="3" xfId="0" applyNumberFormat="1" applyFont="1" applyFill="1" applyBorder="1" applyAlignment="1">
      <alignment horizontal="right" vertical="center"/>
    </xf>
    <xf numFmtId="0" fontId="24" fillId="3" borderId="3" xfId="0" applyFont="1" applyFill="1" applyBorder="1" applyAlignment="1">
      <alignment horizontal="right" vertical="center"/>
    </xf>
    <xf numFmtId="3" fontId="23" fillId="0" borderId="3" xfId="0" applyNumberFormat="1" applyFont="1" applyFill="1" applyBorder="1" applyAlignment="1">
      <alignment horizontal="right" vertical="center"/>
    </xf>
    <xf numFmtId="165" fontId="15" fillId="0" borderId="0" xfId="1" applyNumberFormat="1" applyFont="1" applyAlignment="1">
      <alignment vertical="center"/>
    </xf>
    <xf numFmtId="0" fontId="24" fillId="0" borderId="3" xfId="0" applyFont="1" applyFill="1" applyBorder="1" applyAlignment="1">
      <alignment horizontal="right" vertical="center"/>
    </xf>
    <xf numFmtId="3" fontId="24" fillId="0" borderId="3" xfId="0" applyNumberFormat="1" applyFont="1" applyFill="1" applyBorder="1" applyAlignment="1">
      <alignment horizontal="right" vertical="center"/>
    </xf>
    <xf numFmtId="0" fontId="23" fillId="0" borderId="3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165" fontId="23" fillId="0" borderId="3" xfId="1" applyNumberFormat="1" applyFont="1" applyFill="1" applyBorder="1" applyAlignment="1">
      <alignment horizontal="right" vertical="center"/>
    </xf>
    <xf numFmtId="3" fontId="24" fillId="0" borderId="3" xfId="0" applyNumberFormat="1" applyFont="1" applyFill="1" applyBorder="1" applyAlignment="1">
      <alignment horizontal="right" vertical="center" wrapText="1"/>
    </xf>
    <xf numFmtId="165" fontId="17" fillId="0" borderId="0" xfId="1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165" fontId="17" fillId="0" borderId="0" xfId="0" applyNumberFormat="1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165" fontId="30" fillId="0" borderId="0" xfId="1" applyNumberFormat="1" applyFont="1" applyAlignment="1">
      <alignment vertical="center"/>
    </xf>
    <xf numFmtId="165" fontId="30" fillId="0" borderId="0" xfId="0" applyNumberFormat="1" applyFont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3" fillId="0" borderId="3" xfId="5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right" vertical="center" wrapText="1"/>
    </xf>
    <xf numFmtId="3" fontId="33" fillId="0" borderId="3" xfId="0" applyNumberFormat="1" applyFont="1" applyBorder="1" applyAlignment="1">
      <alignment horizontal="right" vertical="top" wrapText="1"/>
    </xf>
    <xf numFmtId="3" fontId="5" fillId="0" borderId="3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165" fontId="5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165" fontId="4" fillId="0" borderId="3" xfId="1" applyNumberFormat="1" applyFont="1" applyBorder="1" applyAlignment="1">
      <alignment vertical="center"/>
    </xf>
    <xf numFmtId="9" fontId="4" fillId="0" borderId="3" xfId="51" applyFont="1" applyBorder="1" applyAlignment="1">
      <alignment vertical="center"/>
    </xf>
    <xf numFmtId="0" fontId="5" fillId="0" borderId="3" xfId="0" applyFont="1" applyFill="1" applyBorder="1" applyAlignment="1">
      <alignment horizontal="right" vertical="center" wrapText="1"/>
    </xf>
    <xf numFmtId="165" fontId="15" fillId="5" borderId="3" xfId="1" applyNumberFormat="1" applyFont="1" applyFill="1" applyBorder="1" applyAlignment="1">
      <alignment vertical="center"/>
    </xf>
    <xf numFmtId="165" fontId="15" fillId="5" borderId="3" xfId="1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vertical="center" wrapText="1"/>
    </xf>
    <xf numFmtId="0" fontId="34" fillId="0" borderId="3" xfId="0" applyFont="1" applyFill="1" applyBorder="1" applyAlignment="1">
      <alignment horizontal="center" vertical="center" wrapText="1"/>
    </xf>
    <xf numFmtId="3" fontId="34" fillId="0" borderId="3" xfId="0" applyNumberFormat="1" applyFont="1" applyFill="1" applyBorder="1" applyAlignment="1">
      <alignment horizontal="righ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vertical="center" wrapText="1"/>
    </xf>
    <xf numFmtId="0" fontId="24" fillId="4" borderId="3" xfId="0" applyFont="1" applyFill="1" applyBorder="1" applyAlignment="1">
      <alignment horizontal="right" vertical="center"/>
    </xf>
    <xf numFmtId="3" fontId="23" fillId="4" borderId="3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165" fontId="4" fillId="4" borderId="0" xfId="1" applyNumberFormat="1" applyFont="1" applyFill="1" applyAlignment="1">
      <alignment vertical="center"/>
    </xf>
    <xf numFmtId="165" fontId="4" fillId="4" borderId="0" xfId="1" applyNumberFormat="1" applyFont="1" applyFill="1" applyBorder="1" applyAlignment="1">
      <alignment vertical="center"/>
    </xf>
    <xf numFmtId="165" fontId="4" fillId="4" borderId="0" xfId="0" applyNumberFormat="1" applyFont="1" applyFill="1" applyAlignment="1">
      <alignment vertical="center"/>
    </xf>
    <xf numFmtId="0" fontId="25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vertical="center"/>
    </xf>
    <xf numFmtId="0" fontId="26" fillId="4" borderId="3" xfId="0" applyFont="1" applyFill="1" applyBorder="1" applyAlignment="1">
      <alignment horizontal="right" vertical="center" wrapText="1"/>
    </xf>
    <xf numFmtId="165" fontId="26" fillId="4" borderId="3" xfId="1" applyNumberFormat="1" applyFont="1" applyFill="1" applyBorder="1" applyAlignment="1">
      <alignment horizontal="right" vertical="center" wrapText="1"/>
    </xf>
    <xf numFmtId="165" fontId="25" fillId="4" borderId="3" xfId="1" applyNumberFormat="1" applyFont="1" applyFill="1" applyBorder="1" applyAlignment="1">
      <alignment vertical="center"/>
    </xf>
    <xf numFmtId="165" fontId="25" fillId="4" borderId="3" xfId="1" applyNumberFormat="1" applyFont="1" applyFill="1" applyBorder="1" applyAlignment="1">
      <alignment horizontal="right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vertical="center"/>
    </xf>
    <xf numFmtId="0" fontId="26" fillId="4" borderId="3" xfId="0" applyFont="1" applyFill="1" applyBorder="1" applyAlignment="1">
      <alignment horizontal="center" vertical="center" wrapText="1"/>
    </xf>
    <xf numFmtId="3" fontId="24" fillId="4" borderId="3" xfId="0" applyNumberFormat="1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vertical="center"/>
    </xf>
    <xf numFmtId="165" fontId="17" fillId="4" borderId="0" xfId="1" applyNumberFormat="1" applyFont="1" applyFill="1" applyAlignment="1">
      <alignment vertical="center"/>
    </xf>
    <xf numFmtId="0" fontId="17" fillId="4" borderId="0" xfId="0" applyFont="1" applyFill="1" applyAlignment="1">
      <alignment vertical="center"/>
    </xf>
    <xf numFmtId="165" fontId="17" fillId="4" borderId="0" xfId="0" applyNumberFormat="1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right" vertical="center"/>
    </xf>
    <xf numFmtId="0" fontId="26" fillId="0" borderId="4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35" fillId="4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/>
    </xf>
  </cellXfs>
  <cellStyles count="5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50" xr:uid="{00000000-0005-0000-0000-000032000000}"/>
    <cellStyle name="Percent" xfId="51" builtinId="5"/>
  </cellStyles>
  <dxfs count="4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workbookViewId="0"/>
  </sheetViews>
  <sheetFormatPr defaultColWidth="8.85546875" defaultRowHeight="15" x14ac:dyDescent="0.25"/>
  <sheetData>
    <row r="1" spans="1:5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</row>
    <row r="2" spans="1:5" x14ac:dyDescent="0.25">
      <c r="A2">
        <f>COUNT(#REF!)</f>
        <v>0</v>
      </c>
      <c r="B2">
        <v>7</v>
      </c>
      <c r="C2">
        <v>5</v>
      </c>
      <c r="D2">
        <v>0</v>
      </c>
      <c r="E2" t="s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9"/>
  <sheetViews>
    <sheetView topLeftCell="A7" workbookViewId="0">
      <selection activeCell="A18" sqref="A18"/>
    </sheetView>
  </sheetViews>
  <sheetFormatPr defaultColWidth="8.85546875" defaultRowHeight="15" x14ac:dyDescent="0.25"/>
  <cols>
    <col min="1" max="1" width="5.42578125" style="13" bestFit="1" customWidth="1"/>
    <col min="2" max="2" width="25.42578125" style="13" customWidth="1"/>
    <col min="3" max="3" width="16.140625" style="13" customWidth="1"/>
    <col min="4" max="5" width="16.42578125" style="13" customWidth="1"/>
    <col min="6" max="6" width="13.42578125" style="13" customWidth="1"/>
    <col min="7" max="7" width="8.85546875" style="13"/>
    <col min="8" max="8" width="18.42578125" style="13" customWidth="1"/>
    <col min="9" max="9" width="8.85546875" style="13"/>
    <col min="10" max="10" width="9.42578125" style="13" bestFit="1" customWidth="1"/>
    <col min="11" max="11" width="9" style="13" bestFit="1" customWidth="1"/>
    <col min="12" max="248" width="8.85546875" style="13"/>
    <col min="249" max="249" width="6.42578125" style="13" customWidth="1"/>
    <col min="250" max="250" width="35.85546875" style="13" customWidth="1"/>
    <col min="251" max="251" width="16.42578125" style="13" customWidth="1"/>
    <col min="252" max="252" width="5.42578125" style="13" customWidth="1"/>
    <col min="253" max="253" width="9.42578125" style="13" customWidth="1"/>
    <col min="254" max="254" width="7.42578125" style="13" customWidth="1"/>
    <col min="255" max="255" width="6.42578125" style="13" customWidth="1"/>
    <col min="256" max="256" width="10.85546875" style="13" customWidth="1"/>
    <col min="257" max="257" width="5.42578125" style="13" bestFit="1" customWidth="1"/>
    <col min="258" max="258" width="22.42578125" style="13" bestFit="1" customWidth="1"/>
    <col min="259" max="259" width="12" style="13" bestFit="1" customWidth="1"/>
    <col min="260" max="260" width="10.42578125" style="13" customWidth="1"/>
    <col min="261" max="261" width="17.42578125" style="13" bestFit="1" customWidth="1"/>
    <col min="262" max="262" width="11.42578125" style="13" bestFit="1" customWidth="1"/>
    <col min="263" max="504" width="8.85546875" style="13"/>
    <col min="505" max="505" width="6.42578125" style="13" customWidth="1"/>
    <col min="506" max="506" width="35.85546875" style="13" customWidth="1"/>
    <col min="507" max="507" width="16.42578125" style="13" customWidth="1"/>
    <col min="508" max="508" width="5.42578125" style="13" customWidth="1"/>
    <col min="509" max="509" width="9.42578125" style="13" customWidth="1"/>
    <col min="510" max="510" width="7.42578125" style="13" customWidth="1"/>
    <col min="511" max="511" width="6.42578125" style="13" customWidth="1"/>
    <col min="512" max="512" width="10.85546875" style="13" customWidth="1"/>
    <col min="513" max="513" width="5.42578125" style="13" bestFit="1" customWidth="1"/>
    <col min="514" max="514" width="22.42578125" style="13" bestFit="1" customWidth="1"/>
    <col min="515" max="515" width="12" style="13" bestFit="1" customWidth="1"/>
    <col min="516" max="516" width="10.42578125" style="13" customWidth="1"/>
    <col min="517" max="517" width="17.42578125" style="13" bestFit="1" customWidth="1"/>
    <col min="518" max="518" width="11.42578125" style="13" bestFit="1" customWidth="1"/>
    <col min="519" max="760" width="8.85546875" style="13"/>
    <col min="761" max="761" width="6.42578125" style="13" customWidth="1"/>
    <col min="762" max="762" width="35.85546875" style="13" customWidth="1"/>
    <col min="763" max="763" width="16.42578125" style="13" customWidth="1"/>
    <col min="764" max="764" width="5.42578125" style="13" customWidth="1"/>
    <col min="765" max="765" width="9.42578125" style="13" customWidth="1"/>
    <col min="766" max="766" width="7.42578125" style="13" customWidth="1"/>
    <col min="767" max="767" width="6.42578125" style="13" customWidth="1"/>
    <col min="768" max="768" width="10.85546875" style="13" customWidth="1"/>
    <col min="769" max="769" width="5.42578125" style="13" bestFit="1" customWidth="1"/>
    <col min="770" max="770" width="22.42578125" style="13" bestFit="1" customWidth="1"/>
    <col min="771" max="771" width="12" style="13" bestFit="1" customWidth="1"/>
    <col min="772" max="772" width="10.42578125" style="13" customWidth="1"/>
    <col min="773" max="773" width="17.42578125" style="13" bestFit="1" customWidth="1"/>
    <col min="774" max="774" width="11.42578125" style="13" bestFit="1" customWidth="1"/>
    <col min="775" max="1016" width="8.85546875" style="13"/>
    <col min="1017" max="1017" width="6.42578125" style="13" customWidth="1"/>
    <col min="1018" max="1018" width="35.85546875" style="13" customWidth="1"/>
    <col min="1019" max="1019" width="16.42578125" style="13" customWidth="1"/>
    <col min="1020" max="1020" width="5.42578125" style="13" customWidth="1"/>
    <col min="1021" max="1021" width="9.42578125" style="13" customWidth="1"/>
    <col min="1022" max="1022" width="7.42578125" style="13" customWidth="1"/>
    <col min="1023" max="1023" width="6.42578125" style="13" customWidth="1"/>
    <col min="1024" max="1024" width="10.85546875" style="13" customWidth="1"/>
    <col min="1025" max="1025" width="5.42578125" style="13" bestFit="1" customWidth="1"/>
    <col min="1026" max="1026" width="22.42578125" style="13" bestFit="1" customWidth="1"/>
    <col min="1027" max="1027" width="12" style="13" bestFit="1" customWidth="1"/>
    <col min="1028" max="1028" width="10.42578125" style="13" customWidth="1"/>
    <col min="1029" max="1029" width="17.42578125" style="13" bestFit="1" customWidth="1"/>
    <col min="1030" max="1030" width="11.42578125" style="13" bestFit="1" customWidth="1"/>
    <col min="1031" max="1272" width="8.85546875" style="13"/>
    <col min="1273" max="1273" width="6.42578125" style="13" customWidth="1"/>
    <col min="1274" max="1274" width="35.85546875" style="13" customWidth="1"/>
    <col min="1275" max="1275" width="16.42578125" style="13" customWidth="1"/>
    <col min="1276" max="1276" width="5.42578125" style="13" customWidth="1"/>
    <col min="1277" max="1277" width="9.42578125" style="13" customWidth="1"/>
    <col min="1278" max="1278" width="7.42578125" style="13" customWidth="1"/>
    <col min="1279" max="1279" width="6.42578125" style="13" customWidth="1"/>
    <col min="1280" max="1280" width="10.85546875" style="13" customWidth="1"/>
    <col min="1281" max="1281" width="5.42578125" style="13" bestFit="1" customWidth="1"/>
    <col min="1282" max="1282" width="22.42578125" style="13" bestFit="1" customWidth="1"/>
    <col min="1283" max="1283" width="12" style="13" bestFit="1" customWidth="1"/>
    <col min="1284" max="1284" width="10.42578125" style="13" customWidth="1"/>
    <col min="1285" max="1285" width="17.42578125" style="13" bestFit="1" customWidth="1"/>
    <col min="1286" max="1286" width="11.42578125" style="13" bestFit="1" customWidth="1"/>
    <col min="1287" max="1528" width="8.85546875" style="13"/>
    <col min="1529" max="1529" width="6.42578125" style="13" customWidth="1"/>
    <col min="1530" max="1530" width="35.85546875" style="13" customWidth="1"/>
    <col min="1531" max="1531" width="16.42578125" style="13" customWidth="1"/>
    <col min="1532" max="1532" width="5.42578125" style="13" customWidth="1"/>
    <col min="1533" max="1533" width="9.42578125" style="13" customWidth="1"/>
    <col min="1534" max="1534" width="7.42578125" style="13" customWidth="1"/>
    <col min="1535" max="1535" width="6.42578125" style="13" customWidth="1"/>
    <col min="1536" max="1536" width="10.85546875" style="13" customWidth="1"/>
    <col min="1537" max="1537" width="5.42578125" style="13" bestFit="1" customWidth="1"/>
    <col min="1538" max="1538" width="22.42578125" style="13" bestFit="1" customWidth="1"/>
    <col min="1539" max="1539" width="12" style="13" bestFit="1" customWidth="1"/>
    <col min="1540" max="1540" width="10.42578125" style="13" customWidth="1"/>
    <col min="1541" max="1541" width="17.42578125" style="13" bestFit="1" customWidth="1"/>
    <col min="1542" max="1542" width="11.42578125" style="13" bestFit="1" customWidth="1"/>
    <col min="1543" max="1784" width="8.85546875" style="13"/>
    <col min="1785" max="1785" width="6.42578125" style="13" customWidth="1"/>
    <col min="1786" max="1786" width="35.85546875" style="13" customWidth="1"/>
    <col min="1787" max="1787" width="16.42578125" style="13" customWidth="1"/>
    <col min="1788" max="1788" width="5.42578125" style="13" customWidth="1"/>
    <col min="1789" max="1789" width="9.42578125" style="13" customWidth="1"/>
    <col min="1790" max="1790" width="7.42578125" style="13" customWidth="1"/>
    <col min="1791" max="1791" width="6.42578125" style="13" customWidth="1"/>
    <col min="1792" max="1792" width="10.85546875" style="13" customWidth="1"/>
    <col min="1793" max="1793" width="5.42578125" style="13" bestFit="1" customWidth="1"/>
    <col min="1794" max="1794" width="22.42578125" style="13" bestFit="1" customWidth="1"/>
    <col min="1795" max="1795" width="12" style="13" bestFit="1" customWidth="1"/>
    <col min="1796" max="1796" width="10.42578125" style="13" customWidth="1"/>
    <col min="1797" max="1797" width="17.42578125" style="13" bestFit="1" customWidth="1"/>
    <col min="1798" max="1798" width="11.42578125" style="13" bestFit="1" customWidth="1"/>
    <col min="1799" max="2040" width="8.85546875" style="13"/>
    <col min="2041" max="2041" width="6.42578125" style="13" customWidth="1"/>
    <col min="2042" max="2042" width="35.85546875" style="13" customWidth="1"/>
    <col min="2043" max="2043" width="16.42578125" style="13" customWidth="1"/>
    <col min="2044" max="2044" width="5.42578125" style="13" customWidth="1"/>
    <col min="2045" max="2045" width="9.42578125" style="13" customWidth="1"/>
    <col min="2046" max="2046" width="7.42578125" style="13" customWidth="1"/>
    <col min="2047" max="2047" width="6.42578125" style="13" customWidth="1"/>
    <col min="2048" max="2048" width="10.85546875" style="13" customWidth="1"/>
    <col min="2049" max="2049" width="5.42578125" style="13" bestFit="1" customWidth="1"/>
    <col min="2050" max="2050" width="22.42578125" style="13" bestFit="1" customWidth="1"/>
    <col min="2051" max="2051" width="12" style="13" bestFit="1" customWidth="1"/>
    <col min="2052" max="2052" width="10.42578125" style="13" customWidth="1"/>
    <col min="2053" max="2053" width="17.42578125" style="13" bestFit="1" customWidth="1"/>
    <col min="2054" max="2054" width="11.42578125" style="13" bestFit="1" customWidth="1"/>
    <col min="2055" max="2296" width="8.85546875" style="13"/>
    <col min="2297" max="2297" width="6.42578125" style="13" customWidth="1"/>
    <col min="2298" max="2298" width="35.85546875" style="13" customWidth="1"/>
    <col min="2299" max="2299" width="16.42578125" style="13" customWidth="1"/>
    <col min="2300" max="2300" width="5.42578125" style="13" customWidth="1"/>
    <col min="2301" max="2301" width="9.42578125" style="13" customWidth="1"/>
    <col min="2302" max="2302" width="7.42578125" style="13" customWidth="1"/>
    <col min="2303" max="2303" width="6.42578125" style="13" customWidth="1"/>
    <col min="2304" max="2304" width="10.85546875" style="13" customWidth="1"/>
    <col min="2305" max="2305" width="5.42578125" style="13" bestFit="1" customWidth="1"/>
    <col min="2306" max="2306" width="22.42578125" style="13" bestFit="1" customWidth="1"/>
    <col min="2307" max="2307" width="12" style="13" bestFit="1" customWidth="1"/>
    <col min="2308" max="2308" width="10.42578125" style="13" customWidth="1"/>
    <col min="2309" max="2309" width="17.42578125" style="13" bestFit="1" customWidth="1"/>
    <col min="2310" max="2310" width="11.42578125" style="13" bestFit="1" customWidth="1"/>
    <col min="2311" max="2552" width="8.85546875" style="13"/>
    <col min="2553" max="2553" width="6.42578125" style="13" customWidth="1"/>
    <col min="2554" max="2554" width="35.85546875" style="13" customWidth="1"/>
    <col min="2555" max="2555" width="16.42578125" style="13" customWidth="1"/>
    <col min="2556" max="2556" width="5.42578125" style="13" customWidth="1"/>
    <col min="2557" max="2557" width="9.42578125" style="13" customWidth="1"/>
    <col min="2558" max="2558" width="7.42578125" style="13" customWidth="1"/>
    <col min="2559" max="2559" width="6.42578125" style="13" customWidth="1"/>
    <col min="2560" max="2560" width="10.85546875" style="13" customWidth="1"/>
    <col min="2561" max="2561" width="5.42578125" style="13" bestFit="1" customWidth="1"/>
    <col min="2562" max="2562" width="22.42578125" style="13" bestFit="1" customWidth="1"/>
    <col min="2563" max="2563" width="12" style="13" bestFit="1" customWidth="1"/>
    <col min="2564" max="2564" width="10.42578125" style="13" customWidth="1"/>
    <col min="2565" max="2565" width="17.42578125" style="13" bestFit="1" customWidth="1"/>
    <col min="2566" max="2566" width="11.42578125" style="13" bestFit="1" customWidth="1"/>
    <col min="2567" max="2808" width="8.85546875" style="13"/>
    <col min="2809" max="2809" width="6.42578125" style="13" customWidth="1"/>
    <col min="2810" max="2810" width="35.85546875" style="13" customWidth="1"/>
    <col min="2811" max="2811" width="16.42578125" style="13" customWidth="1"/>
    <col min="2812" max="2812" width="5.42578125" style="13" customWidth="1"/>
    <col min="2813" max="2813" width="9.42578125" style="13" customWidth="1"/>
    <col min="2814" max="2814" width="7.42578125" style="13" customWidth="1"/>
    <col min="2815" max="2815" width="6.42578125" style="13" customWidth="1"/>
    <col min="2816" max="2816" width="10.85546875" style="13" customWidth="1"/>
    <col min="2817" max="2817" width="5.42578125" style="13" bestFit="1" customWidth="1"/>
    <col min="2818" max="2818" width="22.42578125" style="13" bestFit="1" customWidth="1"/>
    <col min="2819" max="2819" width="12" style="13" bestFit="1" customWidth="1"/>
    <col min="2820" max="2820" width="10.42578125" style="13" customWidth="1"/>
    <col min="2821" max="2821" width="17.42578125" style="13" bestFit="1" customWidth="1"/>
    <col min="2822" max="2822" width="11.42578125" style="13" bestFit="1" customWidth="1"/>
    <col min="2823" max="3064" width="8.85546875" style="13"/>
    <col min="3065" max="3065" width="6.42578125" style="13" customWidth="1"/>
    <col min="3066" max="3066" width="35.85546875" style="13" customWidth="1"/>
    <col min="3067" max="3067" width="16.42578125" style="13" customWidth="1"/>
    <col min="3068" max="3068" width="5.42578125" style="13" customWidth="1"/>
    <col min="3069" max="3069" width="9.42578125" style="13" customWidth="1"/>
    <col min="3070" max="3070" width="7.42578125" style="13" customWidth="1"/>
    <col min="3071" max="3071" width="6.42578125" style="13" customWidth="1"/>
    <col min="3072" max="3072" width="10.85546875" style="13" customWidth="1"/>
    <col min="3073" max="3073" width="5.42578125" style="13" bestFit="1" customWidth="1"/>
    <col min="3074" max="3074" width="22.42578125" style="13" bestFit="1" customWidth="1"/>
    <col min="3075" max="3075" width="12" style="13" bestFit="1" customWidth="1"/>
    <col min="3076" max="3076" width="10.42578125" style="13" customWidth="1"/>
    <col min="3077" max="3077" width="17.42578125" style="13" bestFit="1" customWidth="1"/>
    <col min="3078" max="3078" width="11.42578125" style="13" bestFit="1" customWidth="1"/>
    <col min="3079" max="3320" width="8.85546875" style="13"/>
    <col min="3321" max="3321" width="6.42578125" style="13" customWidth="1"/>
    <col min="3322" max="3322" width="35.85546875" style="13" customWidth="1"/>
    <col min="3323" max="3323" width="16.42578125" style="13" customWidth="1"/>
    <col min="3324" max="3324" width="5.42578125" style="13" customWidth="1"/>
    <col min="3325" max="3325" width="9.42578125" style="13" customWidth="1"/>
    <col min="3326" max="3326" width="7.42578125" style="13" customWidth="1"/>
    <col min="3327" max="3327" width="6.42578125" style="13" customWidth="1"/>
    <col min="3328" max="3328" width="10.85546875" style="13" customWidth="1"/>
    <col min="3329" max="3329" width="5.42578125" style="13" bestFit="1" customWidth="1"/>
    <col min="3330" max="3330" width="22.42578125" style="13" bestFit="1" customWidth="1"/>
    <col min="3331" max="3331" width="12" style="13" bestFit="1" customWidth="1"/>
    <col min="3332" max="3332" width="10.42578125" style="13" customWidth="1"/>
    <col min="3333" max="3333" width="17.42578125" style="13" bestFit="1" customWidth="1"/>
    <col min="3334" max="3334" width="11.42578125" style="13" bestFit="1" customWidth="1"/>
    <col min="3335" max="3576" width="8.85546875" style="13"/>
    <col min="3577" max="3577" width="6.42578125" style="13" customWidth="1"/>
    <col min="3578" max="3578" width="35.85546875" style="13" customWidth="1"/>
    <col min="3579" max="3579" width="16.42578125" style="13" customWidth="1"/>
    <col min="3580" max="3580" width="5.42578125" style="13" customWidth="1"/>
    <col min="3581" max="3581" width="9.42578125" style="13" customWidth="1"/>
    <col min="3582" max="3582" width="7.42578125" style="13" customWidth="1"/>
    <col min="3583" max="3583" width="6.42578125" style="13" customWidth="1"/>
    <col min="3584" max="3584" width="10.85546875" style="13" customWidth="1"/>
    <col min="3585" max="3585" width="5.42578125" style="13" bestFit="1" customWidth="1"/>
    <col min="3586" max="3586" width="22.42578125" style="13" bestFit="1" customWidth="1"/>
    <col min="3587" max="3587" width="12" style="13" bestFit="1" customWidth="1"/>
    <col min="3588" max="3588" width="10.42578125" style="13" customWidth="1"/>
    <col min="3589" max="3589" width="17.42578125" style="13" bestFit="1" customWidth="1"/>
    <col min="3590" max="3590" width="11.42578125" style="13" bestFit="1" customWidth="1"/>
    <col min="3591" max="3832" width="8.85546875" style="13"/>
    <col min="3833" max="3833" width="6.42578125" style="13" customWidth="1"/>
    <col min="3834" max="3834" width="35.85546875" style="13" customWidth="1"/>
    <col min="3835" max="3835" width="16.42578125" style="13" customWidth="1"/>
    <col min="3836" max="3836" width="5.42578125" style="13" customWidth="1"/>
    <col min="3837" max="3837" width="9.42578125" style="13" customWidth="1"/>
    <col min="3838" max="3838" width="7.42578125" style="13" customWidth="1"/>
    <col min="3839" max="3839" width="6.42578125" style="13" customWidth="1"/>
    <col min="3840" max="3840" width="10.85546875" style="13" customWidth="1"/>
    <col min="3841" max="3841" width="5.42578125" style="13" bestFit="1" customWidth="1"/>
    <col min="3842" max="3842" width="22.42578125" style="13" bestFit="1" customWidth="1"/>
    <col min="3843" max="3843" width="12" style="13" bestFit="1" customWidth="1"/>
    <col min="3844" max="3844" width="10.42578125" style="13" customWidth="1"/>
    <col min="3845" max="3845" width="17.42578125" style="13" bestFit="1" customWidth="1"/>
    <col min="3846" max="3846" width="11.42578125" style="13" bestFit="1" customWidth="1"/>
    <col min="3847" max="4088" width="8.85546875" style="13"/>
    <col min="4089" max="4089" width="6.42578125" style="13" customWidth="1"/>
    <col min="4090" max="4090" width="35.85546875" style="13" customWidth="1"/>
    <col min="4091" max="4091" width="16.42578125" style="13" customWidth="1"/>
    <col min="4092" max="4092" width="5.42578125" style="13" customWidth="1"/>
    <col min="4093" max="4093" width="9.42578125" style="13" customWidth="1"/>
    <col min="4094" max="4094" width="7.42578125" style="13" customWidth="1"/>
    <col min="4095" max="4095" width="6.42578125" style="13" customWidth="1"/>
    <col min="4096" max="4096" width="10.85546875" style="13" customWidth="1"/>
    <col min="4097" max="4097" width="5.42578125" style="13" bestFit="1" customWidth="1"/>
    <col min="4098" max="4098" width="22.42578125" style="13" bestFit="1" customWidth="1"/>
    <col min="4099" max="4099" width="12" style="13" bestFit="1" customWidth="1"/>
    <col min="4100" max="4100" width="10.42578125" style="13" customWidth="1"/>
    <col min="4101" max="4101" width="17.42578125" style="13" bestFit="1" customWidth="1"/>
    <col min="4102" max="4102" width="11.42578125" style="13" bestFit="1" customWidth="1"/>
    <col min="4103" max="4344" width="8.85546875" style="13"/>
    <col min="4345" max="4345" width="6.42578125" style="13" customWidth="1"/>
    <col min="4346" max="4346" width="35.85546875" style="13" customWidth="1"/>
    <col min="4347" max="4347" width="16.42578125" style="13" customWidth="1"/>
    <col min="4348" max="4348" width="5.42578125" style="13" customWidth="1"/>
    <col min="4349" max="4349" width="9.42578125" style="13" customWidth="1"/>
    <col min="4350" max="4350" width="7.42578125" style="13" customWidth="1"/>
    <col min="4351" max="4351" width="6.42578125" style="13" customWidth="1"/>
    <col min="4352" max="4352" width="10.85546875" style="13" customWidth="1"/>
    <col min="4353" max="4353" width="5.42578125" style="13" bestFit="1" customWidth="1"/>
    <col min="4354" max="4354" width="22.42578125" style="13" bestFit="1" customWidth="1"/>
    <col min="4355" max="4355" width="12" style="13" bestFit="1" customWidth="1"/>
    <col min="4356" max="4356" width="10.42578125" style="13" customWidth="1"/>
    <col min="4357" max="4357" width="17.42578125" style="13" bestFit="1" customWidth="1"/>
    <col min="4358" max="4358" width="11.42578125" style="13" bestFit="1" customWidth="1"/>
    <col min="4359" max="4600" width="8.85546875" style="13"/>
    <col min="4601" max="4601" width="6.42578125" style="13" customWidth="1"/>
    <col min="4602" max="4602" width="35.85546875" style="13" customWidth="1"/>
    <col min="4603" max="4603" width="16.42578125" style="13" customWidth="1"/>
    <col min="4604" max="4604" width="5.42578125" style="13" customWidth="1"/>
    <col min="4605" max="4605" width="9.42578125" style="13" customWidth="1"/>
    <col min="4606" max="4606" width="7.42578125" style="13" customWidth="1"/>
    <col min="4607" max="4607" width="6.42578125" style="13" customWidth="1"/>
    <col min="4608" max="4608" width="10.85546875" style="13" customWidth="1"/>
    <col min="4609" max="4609" width="5.42578125" style="13" bestFit="1" customWidth="1"/>
    <col min="4610" max="4610" width="22.42578125" style="13" bestFit="1" customWidth="1"/>
    <col min="4611" max="4611" width="12" style="13" bestFit="1" customWidth="1"/>
    <col min="4612" max="4612" width="10.42578125" style="13" customWidth="1"/>
    <col min="4613" max="4613" width="17.42578125" style="13" bestFit="1" customWidth="1"/>
    <col min="4614" max="4614" width="11.42578125" style="13" bestFit="1" customWidth="1"/>
    <col min="4615" max="4856" width="8.85546875" style="13"/>
    <col min="4857" max="4857" width="6.42578125" style="13" customWidth="1"/>
    <col min="4858" max="4858" width="35.85546875" style="13" customWidth="1"/>
    <col min="4859" max="4859" width="16.42578125" style="13" customWidth="1"/>
    <col min="4860" max="4860" width="5.42578125" style="13" customWidth="1"/>
    <col min="4861" max="4861" width="9.42578125" style="13" customWidth="1"/>
    <col min="4862" max="4862" width="7.42578125" style="13" customWidth="1"/>
    <col min="4863" max="4863" width="6.42578125" style="13" customWidth="1"/>
    <col min="4864" max="4864" width="10.85546875" style="13" customWidth="1"/>
    <col min="4865" max="4865" width="5.42578125" style="13" bestFit="1" customWidth="1"/>
    <col min="4866" max="4866" width="22.42578125" style="13" bestFit="1" customWidth="1"/>
    <col min="4867" max="4867" width="12" style="13" bestFit="1" customWidth="1"/>
    <col min="4868" max="4868" width="10.42578125" style="13" customWidth="1"/>
    <col min="4869" max="4869" width="17.42578125" style="13" bestFit="1" customWidth="1"/>
    <col min="4870" max="4870" width="11.42578125" style="13" bestFit="1" customWidth="1"/>
    <col min="4871" max="5112" width="8.85546875" style="13"/>
    <col min="5113" max="5113" width="6.42578125" style="13" customWidth="1"/>
    <col min="5114" max="5114" width="35.85546875" style="13" customWidth="1"/>
    <col min="5115" max="5115" width="16.42578125" style="13" customWidth="1"/>
    <col min="5116" max="5116" width="5.42578125" style="13" customWidth="1"/>
    <col min="5117" max="5117" width="9.42578125" style="13" customWidth="1"/>
    <col min="5118" max="5118" width="7.42578125" style="13" customWidth="1"/>
    <col min="5119" max="5119" width="6.42578125" style="13" customWidth="1"/>
    <col min="5120" max="5120" width="10.85546875" style="13" customWidth="1"/>
    <col min="5121" max="5121" width="5.42578125" style="13" bestFit="1" customWidth="1"/>
    <col min="5122" max="5122" width="22.42578125" style="13" bestFit="1" customWidth="1"/>
    <col min="5123" max="5123" width="12" style="13" bestFit="1" customWidth="1"/>
    <col min="5124" max="5124" width="10.42578125" style="13" customWidth="1"/>
    <col min="5125" max="5125" width="17.42578125" style="13" bestFit="1" customWidth="1"/>
    <col min="5126" max="5126" width="11.42578125" style="13" bestFit="1" customWidth="1"/>
    <col min="5127" max="5368" width="8.85546875" style="13"/>
    <col min="5369" max="5369" width="6.42578125" style="13" customWidth="1"/>
    <col min="5370" max="5370" width="35.85546875" style="13" customWidth="1"/>
    <col min="5371" max="5371" width="16.42578125" style="13" customWidth="1"/>
    <col min="5372" max="5372" width="5.42578125" style="13" customWidth="1"/>
    <col min="5373" max="5373" width="9.42578125" style="13" customWidth="1"/>
    <col min="5374" max="5374" width="7.42578125" style="13" customWidth="1"/>
    <col min="5375" max="5375" width="6.42578125" style="13" customWidth="1"/>
    <col min="5376" max="5376" width="10.85546875" style="13" customWidth="1"/>
    <col min="5377" max="5377" width="5.42578125" style="13" bestFit="1" customWidth="1"/>
    <col min="5378" max="5378" width="22.42578125" style="13" bestFit="1" customWidth="1"/>
    <col min="5379" max="5379" width="12" style="13" bestFit="1" customWidth="1"/>
    <col min="5380" max="5380" width="10.42578125" style="13" customWidth="1"/>
    <col min="5381" max="5381" width="17.42578125" style="13" bestFit="1" customWidth="1"/>
    <col min="5382" max="5382" width="11.42578125" style="13" bestFit="1" customWidth="1"/>
    <col min="5383" max="5624" width="8.85546875" style="13"/>
    <col min="5625" max="5625" width="6.42578125" style="13" customWidth="1"/>
    <col min="5626" max="5626" width="35.85546875" style="13" customWidth="1"/>
    <col min="5627" max="5627" width="16.42578125" style="13" customWidth="1"/>
    <col min="5628" max="5628" width="5.42578125" style="13" customWidth="1"/>
    <col min="5629" max="5629" width="9.42578125" style="13" customWidth="1"/>
    <col min="5630" max="5630" width="7.42578125" style="13" customWidth="1"/>
    <col min="5631" max="5631" width="6.42578125" style="13" customWidth="1"/>
    <col min="5632" max="5632" width="10.85546875" style="13" customWidth="1"/>
    <col min="5633" max="5633" width="5.42578125" style="13" bestFit="1" customWidth="1"/>
    <col min="5634" max="5634" width="22.42578125" style="13" bestFit="1" customWidth="1"/>
    <col min="5635" max="5635" width="12" style="13" bestFit="1" customWidth="1"/>
    <col min="5636" max="5636" width="10.42578125" style="13" customWidth="1"/>
    <col min="5637" max="5637" width="17.42578125" style="13" bestFit="1" customWidth="1"/>
    <col min="5638" max="5638" width="11.42578125" style="13" bestFit="1" customWidth="1"/>
    <col min="5639" max="5880" width="8.85546875" style="13"/>
    <col min="5881" max="5881" width="6.42578125" style="13" customWidth="1"/>
    <col min="5882" max="5882" width="35.85546875" style="13" customWidth="1"/>
    <col min="5883" max="5883" width="16.42578125" style="13" customWidth="1"/>
    <col min="5884" max="5884" width="5.42578125" style="13" customWidth="1"/>
    <col min="5885" max="5885" width="9.42578125" style="13" customWidth="1"/>
    <col min="5886" max="5886" width="7.42578125" style="13" customWidth="1"/>
    <col min="5887" max="5887" width="6.42578125" style="13" customWidth="1"/>
    <col min="5888" max="5888" width="10.85546875" style="13" customWidth="1"/>
    <col min="5889" max="5889" width="5.42578125" style="13" bestFit="1" customWidth="1"/>
    <col min="5890" max="5890" width="22.42578125" style="13" bestFit="1" customWidth="1"/>
    <col min="5891" max="5891" width="12" style="13" bestFit="1" customWidth="1"/>
    <col min="5892" max="5892" width="10.42578125" style="13" customWidth="1"/>
    <col min="5893" max="5893" width="17.42578125" style="13" bestFit="1" customWidth="1"/>
    <col min="5894" max="5894" width="11.42578125" style="13" bestFit="1" customWidth="1"/>
    <col min="5895" max="6136" width="8.85546875" style="13"/>
    <col min="6137" max="6137" width="6.42578125" style="13" customWidth="1"/>
    <col min="6138" max="6138" width="35.85546875" style="13" customWidth="1"/>
    <col min="6139" max="6139" width="16.42578125" style="13" customWidth="1"/>
    <col min="6140" max="6140" width="5.42578125" style="13" customWidth="1"/>
    <col min="6141" max="6141" width="9.42578125" style="13" customWidth="1"/>
    <col min="6142" max="6142" width="7.42578125" style="13" customWidth="1"/>
    <col min="6143" max="6143" width="6.42578125" style="13" customWidth="1"/>
    <col min="6144" max="6144" width="10.85546875" style="13" customWidth="1"/>
    <col min="6145" max="6145" width="5.42578125" style="13" bestFit="1" customWidth="1"/>
    <col min="6146" max="6146" width="22.42578125" style="13" bestFit="1" customWidth="1"/>
    <col min="6147" max="6147" width="12" style="13" bestFit="1" customWidth="1"/>
    <col min="6148" max="6148" width="10.42578125" style="13" customWidth="1"/>
    <col min="6149" max="6149" width="17.42578125" style="13" bestFit="1" customWidth="1"/>
    <col min="6150" max="6150" width="11.42578125" style="13" bestFit="1" customWidth="1"/>
    <col min="6151" max="6392" width="8.85546875" style="13"/>
    <col min="6393" max="6393" width="6.42578125" style="13" customWidth="1"/>
    <col min="6394" max="6394" width="35.85546875" style="13" customWidth="1"/>
    <col min="6395" max="6395" width="16.42578125" style="13" customWidth="1"/>
    <col min="6396" max="6396" width="5.42578125" style="13" customWidth="1"/>
    <col min="6397" max="6397" width="9.42578125" style="13" customWidth="1"/>
    <col min="6398" max="6398" width="7.42578125" style="13" customWidth="1"/>
    <col min="6399" max="6399" width="6.42578125" style="13" customWidth="1"/>
    <col min="6400" max="6400" width="10.85546875" style="13" customWidth="1"/>
    <col min="6401" max="6401" width="5.42578125" style="13" bestFit="1" customWidth="1"/>
    <col min="6402" max="6402" width="22.42578125" style="13" bestFit="1" customWidth="1"/>
    <col min="6403" max="6403" width="12" style="13" bestFit="1" customWidth="1"/>
    <col min="6404" max="6404" width="10.42578125" style="13" customWidth="1"/>
    <col min="6405" max="6405" width="17.42578125" style="13" bestFit="1" customWidth="1"/>
    <col min="6406" max="6406" width="11.42578125" style="13" bestFit="1" customWidth="1"/>
    <col min="6407" max="6648" width="8.85546875" style="13"/>
    <col min="6649" max="6649" width="6.42578125" style="13" customWidth="1"/>
    <col min="6650" max="6650" width="35.85546875" style="13" customWidth="1"/>
    <col min="6651" max="6651" width="16.42578125" style="13" customWidth="1"/>
    <col min="6652" max="6652" width="5.42578125" style="13" customWidth="1"/>
    <col min="6653" max="6653" width="9.42578125" style="13" customWidth="1"/>
    <col min="6654" max="6654" width="7.42578125" style="13" customWidth="1"/>
    <col min="6655" max="6655" width="6.42578125" style="13" customWidth="1"/>
    <col min="6656" max="6656" width="10.85546875" style="13" customWidth="1"/>
    <col min="6657" max="6657" width="5.42578125" style="13" bestFit="1" customWidth="1"/>
    <col min="6658" max="6658" width="22.42578125" style="13" bestFit="1" customWidth="1"/>
    <col min="6659" max="6659" width="12" style="13" bestFit="1" customWidth="1"/>
    <col min="6660" max="6660" width="10.42578125" style="13" customWidth="1"/>
    <col min="6661" max="6661" width="17.42578125" style="13" bestFit="1" customWidth="1"/>
    <col min="6662" max="6662" width="11.42578125" style="13" bestFit="1" customWidth="1"/>
    <col min="6663" max="6904" width="8.85546875" style="13"/>
    <col min="6905" max="6905" width="6.42578125" style="13" customWidth="1"/>
    <col min="6906" max="6906" width="35.85546875" style="13" customWidth="1"/>
    <col min="6907" max="6907" width="16.42578125" style="13" customWidth="1"/>
    <col min="6908" max="6908" width="5.42578125" style="13" customWidth="1"/>
    <col min="6909" max="6909" width="9.42578125" style="13" customWidth="1"/>
    <col min="6910" max="6910" width="7.42578125" style="13" customWidth="1"/>
    <col min="6911" max="6911" width="6.42578125" style="13" customWidth="1"/>
    <col min="6912" max="6912" width="10.85546875" style="13" customWidth="1"/>
    <col min="6913" max="6913" width="5.42578125" style="13" bestFit="1" customWidth="1"/>
    <col min="6914" max="6914" width="22.42578125" style="13" bestFit="1" customWidth="1"/>
    <col min="6915" max="6915" width="12" style="13" bestFit="1" customWidth="1"/>
    <col min="6916" max="6916" width="10.42578125" style="13" customWidth="1"/>
    <col min="6917" max="6917" width="17.42578125" style="13" bestFit="1" customWidth="1"/>
    <col min="6918" max="6918" width="11.42578125" style="13" bestFit="1" customWidth="1"/>
    <col min="6919" max="7160" width="8.85546875" style="13"/>
    <col min="7161" max="7161" width="6.42578125" style="13" customWidth="1"/>
    <col min="7162" max="7162" width="35.85546875" style="13" customWidth="1"/>
    <col min="7163" max="7163" width="16.42578125" style="13" customWidth="1"/>
    <col min="7164" max="7164" width="5.42578125" style="13" customWidth="1"/>
    <col min="7165" max="7165" width="9.42578125" style="13" customWidth="1"/>
    <col min="7166" max="7166" width="7.42578125" style="13" customWidth="1"/>
    <col min="7167" max="7167" width="6.42578125" style="13" customWidth="1"/>
    <col min="7168" max="7168" width="10.85546875" style="13" customWidth="1"/>
    <col min="7169" max="7169" width="5.42578125" style="13" bestFit="1" customWidth="1"/>
    <col min="7170" max="7170" width="22.42578125" style="13" bestFit="1" customWidth="1"/>
    <col min="7171" max="7171" width="12" style="13" bestFit="1" customWidth="1"/>
    <col min="7172" max="7172" width="10.42578125" style="13" customWidth="1"/>
    <col min="7173" max="7173" width="17.42578125" style="13" bestFit="1" customWidth="1"/>
    <col min="7174" max="7174" width="11.42578125" style="13" bestFit="1" customWidth="1"/>
    <col min="7175" max="7416" width="8.85546875" style="13"/>
    <col min="7417" max="7417" width="6.42578125" style="13" customWidth="1"/>
    <col min="7418" max="7418" width="35.85546875" style="13" customWidth="1"/>
    <col min="7419" max="7419" width="16.42578125" style="13" customWidth="1"/>
    <col min="7420" max="7420" width="5.42578125" style="13" customWidth="1"/>
    <col min="7421" max="7421" width="9.42578125" style="13" customWidth="1"/>
    <col min="7422" max="7422" width="7.42578125" style="13" customWidth="1"/>
    <col min="7423" max="7423" width="6.42578125" style="13" customWidth="1"/>
    <col min="7424" max="7424" width="10.85546875" style="13" customWidth="1"/>
    <col min="7425" max="7425" width="5.42578125" style="13" bestFit="1" customWidth="1"/>
    <col min="7426" max="7426" width="22.42578125" style="13" bestFit="1" customWidth="1"/>
    <col min="7427" max="7427" width="12" style="13" bestFit="1" customWidth="1"/>
    <col min="7428" max="7428" width="10.42578125" style="13" customWidth="1"/>
    <col min="7429" max="7429" width="17.42578125" style="13" bestFit="1" customWidth="1"/>
    <col min="7430" max="7430" width="11.42578125" style="13" bestFit="1" customWidth="1"/>
    <col min="7431" max="7672" width="8.85546875" style="13"/>
    <col min="7673" max="7673" width="6.42578125" style="13" customWidth="1"/>
    <col min="7674" max="7674" width="35.85546875" style="13" customWidth="1"/>
    <col min="7675" max="7675" width="16.42578125" style="13" customWidth="1"/>
    <col min="7676" max="7676" width="5.42578125" style="13" customWidth="1"/>
    <col min="7677" max="7677" width="9.42578125" style="13" customWidth="1"/>
    <col min="7678" max="7678" width="7.42578125" style="13" customWidth="1"/>
    <col min="7679" max="7679" width="6.42578125" style="13" customWidth="1"/>
    <col min="7680" max="7680" width="10.85546875" style="13" customWidth="1"/>
    <col min="7681" max="7681" width="5.42578125" style="13" bestFit="1" customWidth="1"/>
    <col min="7682" max="7682" width="22.42578125" style="13" bestFit="1" customWidth="1"/>
    <col min="7683" max="7683" width="12" style="13" bestFit="1" customWidth="1"/>
    <col min="7684" max="7684" width="10.42578125" style="13" customWidth="1"/>
    <col min="7685" max="7685" width="17.42578125" style="13" bestFit="1" customWidth="1"/>
    <col min="7686" max="7686" width="11.42578125" style="13" bestFit="1" customWidth="1"/>
    <col min="7687" max="7928" width="8.85546875" style="13"/>
    <col min="7929" max="7929" width="6.42578125" style="13" customWidth="1"/>
    <col min="7930" max="7930" width="35.85546875" style="13" customWidth="1"/>
    <col min="7931" max="7931" width="16.42578125" style="13" customWidth="1"/>
    <col min="7932" max="7932" width="5.42578125" style="13" customWidth="1"/>
    <col min="7933" max="7933" width="9.42578125" style="13" customWidth="1"/>
    <col min="7934" max="7934" width="7.42578125" style="13" customWidth="1"/>
    <col min="7935" max="7935" width="6.42578125" style="13" customWidth="1"/>
    <col min="7936" max="7936" width="10.85546875" style="13" customWidth="1"/>
    <col min="7937" max="7937" width="5.42578125" style="13" bestFit="1" customWidth="1"/>
    <col min="7938" max="7938" width="22.42578125" style="13" bestFit="1" customWidth="1"/>
    <col min="7939" max="7939" width="12" style="13" bestFit="1" customWidth="1"/>
    <col min="7940" max="7940" width="10.42578125" style="13" customWidth="1"/>
    <col min="7941" max="7941" width="17.42578125" style="13" bestFit="1" customWidth="1"/>
    <col min="7942" max="7942" width="11.42578125" style="13" bestFit="1" customWidth="1"/>
    <col min="7943" max="8184" width="8.85546875" style="13"/>
    <col min="8185" max="8185" width="6.42578125" style="13" customWidth="1"/>
    <col min="8186" max="8186" width="35.85546875" style="13" customWidth="1"/>
    <col min="8187" max="8187" width="16.42578125" style="13" customWidth="1"/>
    <col min="8188" max="8188" width="5.42578125" style="13" customWidth="1"/>
    <col min="8189" max="8189" width="9.42578125" style="13" customWidth="1"/>
    <col min="8190" max="8190" width="7.42578125" style="13" customWidth="1"/>
    <col min="8191" max="8191" width="6.42578125" style="13" customWidth="1"/>
    <col min="8192" max="8192" width="10.85546875" style="13" customWidth="1"/>
    <col min="8193" max="8193" width="5.42578125" style="13" bestFit="1" customWidth="1"/>
    <col min="8194" max="8194" width="22.42578125" style="13" bestFit="1" customWidth="1"/>
    <col min="8195" max="8195" width="12" style="13" bestFit="1" customWidth="1"/>
    <col min="8196" max="8196" width="10.42578125" style="13" customWidth="1"/>
    <col min="8197" max="8197" width="17.42578125" style="13" bestFit="1" customWidth="1"/>
    <col min="8198" max="8198" width="11.42578125" style="13" bestFit="1" customWidth="1"/>
    <col min="8199" max="8440" width="8.85546875" style="13"/>
    <col min="8441" max="8441" width="6.42578125" style="13" customWidth="1"/>
    <col min="8442" max="8442" width="35.85546875" style="13" customWidth="1"/>
    <col min="8443" max="8443" width="16.42578125" style="13" customWidth="1"/>
    <col min="8444" max="8444" width="5.42578125" style="13" customWidth="1"/>
    <col min="8445" max="8445" width="9.42578125" style="13" customWidth="1"/>
    <col min="8446" max="8446" width="7.42578125" style="13" customWidth="1"/>
    <col min="8447" max="8447" width="6.42578125" style="13" customWidth="1"/>
    <col min="8448" max="8448" width="10.85546875" style="13" customWidth="1"/>
    <col min="8449" max="8449" width="5.42578125" style="13" bestFit="1" customWidth="1"/>
    <col min="8450" max="8450" width="22.42578125" style="13" bestFit="1" customWidth="1"/>
    <col min="8451" max="8451" width="12" style="13" bestFit="1" customWidth="1"/>
    <col min="8452" max="8452" width="10.42578125" style="13" customWidth="1"/>
    <col min="8453" max="8453" width="17.42578125" style="13" bestFit="1" customWidth="1"/>
    <col min="8454" max="8454" width="11.42578125" style="13" bestFit="1" customWidth="1"/>
    <col min="8455" max="8696" width="8.85546875" style="13"/>
    <col min="8697" max="8697" width="6.42578125" style="13" customWidth="1"/>
    <col min="8698" max="8698" width="35.85546875" style="13" customWidth="1"/>
    <col min="8699" max="8699" width="16.42578125" style="13" customWidth="1"/>
    <col min="8700" max="8700" width="5.42578125" style="13" customWidth="1"/>
    <col min="8701" max="8701" width="9.42578125" style="13" customWidth="1"/>
    <col min="8702" max="8702" width="7.42578125" style="13" customWidth="1"/>
    <col min="8703" max="8703" width="6.42578125" style="13" customWidth="1"/>
    <col min="8704" max="8704" width="10.85546875" style="13" customWidth="1"/>
    <col min="8705" max="8705" width="5.42578125" style="13" bestFit="1" customWidth="1"/>
    <col min="8706" max="8706" width="22.42578125" style="13" bestFit="1" customWidth="1"/>
    <col min="8707" max="8707" width="12" style="13" bestFit="1" customWidth="1"/>
    <col min="8708" max="8708" width="10.42578125" style="13" customWidth="1"/>
    <col min="8709" max="8709" width="17.42578125" style="13" bestFit="1" customWidth="1"/>
    <col min="8710" max="8710" width="11.42578125" style="13" bestFit="1" customWidth="1"/>
    <col min="8711" max="8952" width="8.85546875" style="13"/>
    <col min="8953" max="8953" width="6.42578125" style="13" customWidth="1"/>
    <col min="8954" max="8954" width="35.85546875" style="13" customWidth="1"/>
    <col min="8955" max="8955" width="16.42578125" style="13" customWidth="1"/>
    <col min="8956" max="8956" width="5.42578125" style="13" customWidth="1"/>
    <col min="8957" max="8957" width="9.42578125" style="13" customWidth="1"/>
    <col min="8958" max="8958" width="7.42578125" style="13" customWidth="1"/>
    <col min="8959" max="8959" width="6.42578125" style="13" customWidth="1"/>
    <col min="8960" max="8960" width="10.85546875" style="13" customWidth="1"/>
    <col min="8961" max="8961" width="5.42578125" style="13" bestFit="1" customWidth="1"/>
    <col min="8962" max="8962" width="22.42578125" style="13" bestFit="1" customWidth="1"/>
    <col min="8963" max="8963" width="12" style="13" bestFit="1" customWidth="1"/>
    <col min="8964" max="8964" width="10.42578125" style="13" customWidth="1"/>
    <col min="8965" max="8965" width="17.42578125" style="13" bestFit="1" customWidth="1"/>
    <col min="8966" max="8966" width="11.42578125" style="13" bestFit="1" customWidth="1"/>
    <col min="8967" max="9208" width="8.85546875" style="13"/>
    <col min="9209" max="9209" width="6.42578125" style="13" customWidth="1"/>
    <col min="9210" max="9210" width="35.85546875" style="13" customWidth="1"/>
    <col min="9211" max="9211" width="16.42578125" style="13" customWidth="1"/>
    <col min="9212" max="9212" width="5.42578125" style="13" customWidth="1"/>
    <col min="9213" max="9213" width="9.42578125" style="13" customWidth="1"/>
    <col min="9214" max="9214" width="7.42578125" style="13" customWidth="1"/>
    <col min="9215" max="9215" width="6.42578125" style="13" customWidth="1"/>
    <col min="9216" max="9216" width="10.85546875" style="13" customWidth="1"/>
    <col min="9217" max="9217" width="5.42578125" style="13" bestFit="1" customWidth="1"/>
    <col min="9218" max="9218" width="22.42578125" style="13" bestFit="1" customWidth="1"/>
    <col min="9219" max="9219" width="12" style="13" bestFit="1" customWidth="1"/>
    <col min="9220" max="9220" width="10.42578125" style="13" customWidth="1"/>
    <col min="9221" max="9221" width="17.42578125" style="13" bestFit="1" customWidth="1"/>
    <col min="9222" max="9222" width="11.42578125" style="13" bestFit="1" customWidth="1"/>
    <col min="9223" max="9464" width="8.85546875" style="13"/>
    <col min="9465" max="9465" width="6.42578125" style="13" customWidth="1"/>
    <col min="9466" max="9466" width="35.85546875" style="13" customWidth="1"/>
    <col min="9467" max="9467" width="16.42578125" style="13" customWidth="1"/>
    <col min="9468" max="9468" width="5.42578125" style="13" customWidth="1"/>
    <col min="9469" max="9469" width="9.42578125" style="13" customWidth="1"/>
    <col min="9470" max="9470" width="7.42578125" style="13" customWidth="1"/>
    <col min="9471" max="9471" width="6.42578125" style="13" customWidth="1"/>
    <col min="9472" max="9472" width="10.85546875" style="13" customWidth="1"/>
    <col min="9473" max="9473" width="5.42578125" style="13" bestFit="1" customWidth="1"/>
    <col min="9474" max="9474" width="22.42578125" style="13" bestFit="1" customWidth="1"/>
    <col min="9475" max="9475" width="12" style="13" bestFit="1" customWidth="1"/>
    <col min="9476" max="9476" width="10.42578125" style="13" customWidth="1"/>
    <col min="9477" max="9477" width="17.42578125" style="13" bestFit="1" customWidth="1"/>
    <col min="9478" max="9478" width="11.42578125" style="13" bestFit="1" customWidth="1"/>
    <col min="9479" max="9720" width="8.85546875" style="13"/>
    <col min="9721" max="9721" width="6.42578125" style="13" customWidth="1"/>
    <col min="9722" max="9722" width="35.85546875" style="13" customWidth="1"/>
    <col min="9723" max="9723" width="16.42578125" style="13" customWidth="1"/>
    <col min="9724" max="9724" width="5.42578125" style="13" customWidth="1"/>
    <col min="9725" max="9725" width="9.42578125" style="13" customWidth="1"/>
    <col min="9726" max="9726" width="7.42578125" style="13" customWidth="1"/>
    <col min="9727" max="9727" width="6.42578125" style="13" customWidth="1"/>
    <col min="9728" max="9728" width="10.85546875" style="13" customWidth="1"/>
    <col min="9729" max="9729" width="5.42578125" style="13" bestFit="1" customWidth="1"/>
    <col min="9730" max="9730" width="22.42578125" style="13" bestFit="1" customWidth="1"/>
    <col min="9731" max="9731" width="12" style="13" bestFit="1" customWidth="1"/>
    <col min="9732" max="9732" width="10.42578125" style="13" customWidth="1"/>
    <col min="9733" max="9733" width="17.42578125" style="13" bestFit="1" customWidth="1"/>
    <col min="9734" max="9734" width="11.42578125" style="13" bestFit="1" customWidth="1"/>
    <col min="9735" max="9976" width="8.85546875" style="13"/>
    <col min="9977" max="9977" width="6.42578125" style="13" customWidth="1"/>
    <col min="9978" max="9978" width="35.85546875" style="13" customWidth="1"/>
    <col min="9979" max="9979" width="16.42578125" style="13" customWidth="1"/>
    <col min="9980" max="9980" width="5.42578125" style="13" customWidth="1"/>
    <col min="9981" max="9981" width="9.42578125" style="13" customWidth="1"/>
    <col min="9982" max="9982" width="7.42578125" style="13" customWidth="1"/>
    <col min="9983" max="9983" width="6.42578125" style="13" customWidth="1"/>
    <col min="9984" max="9984" width="10.85546875" style="13" customWidth="1"/>
    <col min="9985" max="9985" width="5.42578125" style="13" bestFit="1" customWidth="1"/>
    <col min="9986" max="9986" width="22.42578125" style="13" bestFit="1" customWidth="1"/>
    <col min="9987" max="9987" width="12" style="13" bestFit="1" customWidth="1"/>
    <col min="9988" max="9988" width="10.42578125" style="13" customWidth="1"/>
    <col min="9989" max="9989" width="17.42578125" style="13" bestFit="1" customWidth="1"/>
    <col min="9990" max="9990" width="11.42578125" style="13" bestFit="1" customWidth="1"/>
    <col min="9991" max="10232" width="8.85546875" style="13"/>
    <col min="10233" max="10233" width="6.42578125" style="13" customWidth="1"/>
    <col min="10234" max="10234" width="35.85546875" style="13" customWidth="1"/>
    <col min="10235" max="10235" width="16.42578125" style="13" customWidth="1"/>
    <col min="10236" max="10236" width="5.42578125" style="13" customWidth="1"/>
    <col min="10237" max="10237" width="9.42578125" style="13" customWidth="1"/>
    <col min="10238" max="10238" width="7.42578125" style="13" customWidth="1"/>
    <col min="10239" max="10239" width="6.42578125" style="13" customWidth="1"/>
    <col min="10240" max="10240" width="10.85546875" style="13" customWidth="1"/>
    <col min="10241" max="10241" width="5.42578125" style="13" bestFit="1" customWidth="1"/>
    <col min="10242" max="10242" width="22.42578125" style="13" bestFit="1" customWidth="1"/>
    <col min="10243" max="10243" width="12" style="13" bestFit="1" customWidth="1"/>
    <col min="10244" max="10244" width="10.42578125" style="13" customWidth="1"/>
    <col min="10245" max="10245" width="17.42578125" style="13" bestFit="1" customWidth="1"/>
    <col min="10246" max="10246" width="11.42578125" style="13" bestFit="1" customWidth="1"/>
    <col min="10247" max="10488" width="8.85546875" style="13"/>
    <col min="10489" max="10489" width="6.42578125" style="13" customWidth="1"/>
    <col min="10490" max="10490" width="35.85546875" style="13" customWidth="1"/>
    <col min="10491" max="10491" width="16.42578125" style="13" customWidth="1"/>
    <col min="10492" max="10492" width="5.42578125" style="13" customWidth="1"/>
    <col min="10493" max="10493" width="9.42578125" style="13" customWidth="1"/>
    <col min="10494" max="10494" width="7.42578125" style="13" customWidth="1"/>
    <col min="10495" max="10495" width="6.42578125" style="13" customWidth="1"/>
    <col min="10496" max="10496" width="10.85546875" style="13" customWidth="1"/>
    <col min="10497" max="10497" width="5.42578125" style="13" bestFit="1" customWidth="1"/>
    <col min="10498" max="10498" width="22.42578125" style="13" bestFit="1" customWidth="1"/>
    <col min="10499" max="10499" width="12" style="13" bestFit="1" customWidth="1"/>
    <col min="10500" max="10500" width="10.42578125" style="13" customWidth="1"/>
    <col min="10501" max="10501" width="17.42578125" style="13" bestFit="1" customWidth="1"/>
    <col min="10502" max="10502" width="11.42578125" style="13" bestFit="1" customWidth="1"/>
    <col min="10503" max="10744" width="8.85546875" style="13"/>
    <col min="10745" max="10745" width="6.42578125" style="13" customWidth="1"/>
    <col min="10746" max="10746" width="35.85546875" style="13" customWidth="1"/>
    <col min="10747" max="10747" width="16.42578125" style="13" customWidth="1"/>
    <col min="10748" max="10748" width="5.42578125" style="13" customWidth="1"/>
    <col min="10749" max="10749" width="9.42578125" style="13" customWidth="1"/>
    <col min="10750" max="10750" width="7.42578125" style="13" customWidth="1"/>
    <col min="10751" max="10751" width="6.42578125" style="13" customWidth="1"/>
    <col min="10752" max="10752" width="10.85546875" style="13" customWidth="1"/>
    <col min="10753" max="10753" width="5.42578125" style="13" bestFit="1" customWidth="1"/>
    <col min="10754" max="10754" width="22.42578125" style="13" bestFit="1" customWidth="1"/>
    <col min="10755" max="10755" width="12" style="13" bestFit="1" customWidth="1"/>
    <col min="10756" max="10756" width="10.42578125" style="13" customWidth="1"/>
    <col min="10757" max="10757" width="17.42578125" style="13" bestFit="1" customWidth="1"/>
    <col min="10758" max="10758" width="11.42578125" style="13" bestFit="1" customWidth="1"/>
    <col min="10759" max="11000" width="8.85546875" style="13"/>
    <col min="11001" max="11001" width="6.42578125" style="13" customWidth="1"/>
    <col min="11002" max="11002" width="35.85546875" style="13" customWidth="1"/>
    <col min="11003" max="11003" width="16.42578125" style="13" customWidth="1"/>
    <col min="11004" max="11004" width="5.42578125" style="13" customWidth="1"/>
    <col min="11005" max="11005" width="9.42578125" style="13" customWidth="1"/>
    <col min="11006" max="11006" width="7.42578125" style="13" customWidth="1"/>
    <col min="11007" max="11007" width="6.42578125" style="13" customWidth="1"/>
    <col min="11008" max="11008" width="10.85546875" style="13" customWidth="1"/>
    <col min="11009" max="11009" width="5.42578125" style="13" bestFit="1" customWidth="1"/>
    <col min="11010" max="11010" width="22.42578125" style="13" bestFit="1" customWidth="1"/>
    <col min="11011" max="11011" width="12" style="13" bestFit="1" customWidth="1"/>
    <col min="11012" max="11012" width="10.42578125" style="13" customWidth="1"/>
    <col min="11013" max="11013" width="17.42578125" style="13" bestFit="1" customWidth="1"/>
    <col min="11014" max="11014" width="11.42578125" style="13" bestFit="1" customWidth="1"/>
    <col min="11015" max="11256" width="8.85546875" style="13"/>
    <col min="11257" max="11257" width="6.42578125" style="13" customWidth="1"/>
    <col min="11258" max="11258" width="35.85546875" style="13" customWidth="1"/>
    <col min="11259" max="11259" width="16.42578125" style="13" customWidth="1"/>
    <col min="11260" max="11260" width="5.42578125" style="13" customWidth="1"/>
    <col min="11261" max="11261" width="9.42578125" style="13" customWidth="1"/>
    <col min="11262" max="11262" width="7.42578125" style="13" customWidth="1"/>
    <col min="11263" max="11263" width="6.42578125" style="13" customWidth="1"/>
    <col min="11264" max="11264" width="10.85546875" style="13" customWidth="1"/>
    <col min="11265" max="11265" width="5.42578125" style="13" bestFit="1" customWidth="1"/>
    <col min="11266" max="11266" width="22.42578125" style="13" bestFit="1" customWidth="1"/>
    <col min="11267" max="11267" width="12" style="13" bestFit="1" customWidth="1"/>
    <col min="11268" max="11268" width="10.42578125" style="13" customWidth="1"/>
    <col min="11269" max="11269" width="17.42578125" style="13" bestFit="1" customWidth="1"/>
    <col min="11270" max="11270" width="11.42578125" style="13" bestFit="1" customWidth="1"/>
    <col min="11271" max="11512" width="8.85546875" style="13"/>
    <col min="11513" max="11513" width="6.42578125" style="13" customWidth="1"/>
    <col min="11514" max="11514" width="35.85546875" style="13" customWidth="1"/>
    <col min="11515" max="11515" width="16.42578125" style="13" customWidth="1"/>
    <col min="11516" max="11516" width="5.42578125" style="13" customWidth="1"/>
    <col min="11517" max="11517" width="9.42578125" style="13" customWidth="1"/>
    <col min="11518" max="11518" width="7.42578125" style="13" customWidth="1"/>
    <col min="11519" max="11519" width="6.42578125" style="13" customWidth="1"/>
    <col min="11520" max="11520" width="10.85546875" style="13" customWidth="1"/>
    <col min="11521" max="11521" width="5.42578125" style="13" bestFit="1" customWidth="1"/>
    <col min="11522" max="11522" width="22.42578125" style="13" bestFit="1" customWidth="1"/>
    <col min="11523" max="11523" width="12" style="13" bestFit="1" customWidth="1"/>
    <col min="11524" max="11524" width="10.42578125" style="13" customWidth="1"/>
    <col min="11525" max="11525" width="17.42578125" style="13" bestFit="1" customWidth="1"/>
    <col min="11526" max="11526" width="11.42578125" style="13" bestFit="1" customWidth="1"/>
    <col min="11527" max="11768" width="8.85546875" style="13"/>
    <col min="11769" max="11769" width="6.42578125" style="13" customWidth="1"/>
    <col min="11770" max="11770" width="35.85546875" style="13" customWidth="1"/>
    <col min="11771" max="11771" width="16.42578125" style="13" customWidth="1"/>
    <col min="11772" max="11772" width="5.42578125" style="13" customWidth="1"/>
    <col min="11773" max="11773" width="9.42578125" style="13" customWidth="1"/>
    <col min="11774" max="11774" width="7.42578125" style="13" customWidth="1"/>
    <col min="11775" max="11775" width="6.42578125" style="13" customWidth="1"/>
    <col min="11776" max="11776" width="10.85546875" style="13" customWidth="1"/>
    <col min="11777" max="11777" width="5.42578125" style="13" bestFit="1" customWidth="1"/>
    <col min="11778" max="11778" width="22.42578125" style="13" bestFit="1" customWidth="1"/>
    <col min="11779" max="11779" width="12" style="13" bestFit="1" customWidth="1"/>
    <col min="11780" max="11780" width="10.42578125" style="13" customWidth="1"/>
    <col min="11781" max="11781" width="17.42578125" style="13" bestFit="1" customWidth="1"/>
    <col min="11782" max="11782" width="11.42578125" style="13" bestFit="1" customWidth="1"/>
    <col min="11783" max="12024" width="8.85546875" style="13"/>
    <col min="12025" max="12025" width="6.42578125" style="13" customWidth="1"/>
    <col min="12026" max="12026" width="35.85546875" style="13" customWidth="1"/>
    <col min="12027" max="12027" width="16.42578125" style="13" customWidth="1"/>
    <col min="12028" max="12028" width="5.42578125" style="13" customWidth="1"/>
    <col min="12029" max="12029" width="9.42578125" style="13" customWidth="1"/>
    <col min="12030" max="12030" width="7.42578125" style="13" customWidth="1"/>
    <col min="12031" max="12031" width="6.42578125" style="13" customWidth="1"/>
    <col min="12032" max="12032" width="10.85546875" style="13" customWidth="1"/>
    <col min="12033" max="12033" width="5.42578125" style="13" bestFit="1" customWidth="1"/>
    <col min="12034" max="12034" width="22.42578125" style="13" bestFit="1" customWidth="1"/>
    <col min="12035" max="12035" width="12" style="13" bestFit="1" customWidth="1"/>
    <col min="12036" max="12036" width="10.42578125" style="13" customWidth="1"/>
    <col min="12037" max="12037" width="17.42578125" style="13" bestFit="1" customWidth="1"/>
    <col min="12038" max="12038" width="11.42578125" style="13" bestFit="1" customWidth="1"/>
    <col min="12039" max="12280" width="8.85546875" style="13"/>
    <col min="12281" max="12281" width="6.42578125" style="13" customWidth="1"/>
    <col min="12282" max="12282" width="35.85546875" style="13" customWidth="1"/>
    <col min="12283" max="12283" width="16.42578125" style="13" customWidth="1"/>
    <col min="12284" max="12284" width="5.42578125" style="13" customWidth="1"/>
    <col min="12285" max="12285" width="9.42578125" style="13" customWidth="1"/>
    <col min="12286" max="12286" width="7.42578125" style="13" customWidth="1"/>
    <col min="12287" max="12287" width="6.42578125" style="13" customWidth="1"/>
    <col min="12288" max="12288" width="10.85546875" style="13" customWidth="1"/>
    <col min="12289" max="12289" width="5.42578125" style="13" bestFit="1" customWidth="1"/>
    <col min="12290" max="12290" width="22.42578125" style="13" bestFit="1" customWidth="1"/>
    <col min="12291" max="12291" width="12" style="13" bestFit="1" customWidth="1"/>
    <col min="12292" max="12292" width="10.42578125" style="13" customWidth="1"/>
    <col min="12293" max="12293" width="17.42578125" style="13" bestFit="1" customWidth="1"/>
    <col min="12294" max="12294" width="11.42578125" style="13" bestFit="1" customWidth="1"/>
    <col min="12295" max="12536" width="8.85546875" style="13"/>
    <col min="12537" max="12537" width="6.42578125" style="13" customWidth="1"/>
    <col min="12538" max="12538" width="35.85546875" style="13" customWidth="1"/>
    <col min="12539" max="12539" width="16.42578125" style="13" customWidth="1"/>
    <col min="12540" max="12540" width="5.42578125" style="13" customWidth="1"/>
    <col min="12541" max="12541" width="9.42578125" style="13" customWidth="1"/>
    <col min="12542" max="12542" width="7.42578125" style="13" customWidth="1"/>
    <col min="12543" max="12543" width="6.42578125" style="13" customWidth="1"/>
    <col min="12544" max="12544" width="10.85546875" style="13" customWidth="1"/>
    <col min="12545" max="12545" width="5.42578125" style="13" bestFit="1" customWidth="1"/>
    <col min="12546" max="12546" width="22.42578125" style="13" bestFit="1" customWidth="1"/>
    <col min="12547" max="12547" width="12" style="13" bestFit="1" customWidth="1"/>
    <col min="12548" max="12548" width="10.42578125" style="13" customWidth="1"/>
    <col min="12549" max="12549" width="17.42578125" style="13" bestFit="1" customWidth="1"/>
    <col min="12550" max="12550" width="11.42578125" style="13" bestFit="1" customWidth="1"/>
    <col min="12551" max="12792" width="8.85546875" style="13"/>
    <col min="12793" max="12793" width="6.42578125" style="13" customWidth="1"/>
    <col min="12794" max="12794" width="35.85546875" style="13" customWidth="1"/>
    <col min="12795" max="12795" width="16.42578125" style="13" customWidth="1"/>
    <col min="12796" max="12796" width="5.42578125" style="13" customWidth="1"/>
    <col min="12797" max="12797" width="9.42578125" style="13" customWidth="1"/>
    <col min="12798" max="12798" width="7.42578125" style="13" customWidth="1"/>
    <col min="12799" max="12799" width="6.42578125" style="13" customWidth="1"/>
    <col min="12800" max="12800" width="10.85546875" style="13" customWidth="1"/>
    <col min="12801" max="12801" width="5.42578125" style="13" bestFit="1" customWidth="1"/>
    <col min="12802" max="12802" width="22.42578125" style="13" bestFit="1" customWidth="1"/>
    <col min="12803" max="12803" width="12" style="13" bestFit="1" customWidth="1"/>
    <col min="12804" max="12804" width="10.42578125" style="13" customWidth="1"/>
    <col min="12805" max="12805" width="17.42578125" style="13" bestFit="1" customWidth="1"/>
    <col min="12806" max="12806" width="11.42578125" style="13" bestFit="1" customWidth="1"/>
    <col min="12807" max="13048" width="8.85546875" style="13"/>
    <col min="13049" max="13049" width="6.42578125" style="13" customWidth="1"/>
    <col min="13050" max="13050" width="35.85546875" style="13" customWidth="1"/>
    <col min="13051" max="13051" width="16.42578125" style="13" customWidth="1"/>
    <col min="13052" max="13052" width="5.42578125" style="13" customWidth="1"/>
    <col min="13053" max="13053" width="9.42578125" style="13" customWidth="1"/>
    <col min="13054" max="13054" width="7.42578125" style="13" customWidth="1"/>
    <col min="13055" max="13055" width="6.42578125" style="13" customWidth="1"/>
    <col min="13056" max="13056" width="10.85546875" style="13" customWidth="1"/>
    <col min="13057" max="13057" width="5.42578125" style="13" bestFit="1" customWidth="1"/>
    <col min="13058" max="13058" width="22.42578125" style="13" bestFit="1" customWidth="1"/>
    <col min="13059" max="13059" width="12" style="13" bestFit="1" customWidth="1"/>
    <col min="13060" max="13060" width="10.42578125" style="13" customWidth="1"/>
    <col min="13061" max="13061" width="17.42578125" style="13" bestFit="1" customWidth="1"/>
    <col min="13062" max="13062" width="11.42578125" style="13" bestFit="1" customWidth="1"/>
    <col min="13063" max="13304" width="8.85546875" style="13"/>
    <col min="13305" max="13305" width="6.42578125" style="13" customWidth="1"/>
    <col min="13306" max="13306" width="35.85546875" style="13" customWidth="1"/>
    <col min="13307" max="13307" width="16.42578125" style="13" customWidth="1"/>
    <col min="13308" max="13308" width="5.42578125" style="13" customWidth="1"/>
    <col min="13309" max="13309" width="9.42578125" style="13" customWidth="1"/>
    <col min="13310" max="13310" width="7.42578125" style="13" customWidth="1"/>
    <col min="13311" max="13311" width="6.42578125" style="13" customWidth="1"/>
    <col min="13312" max="13312" width="10.85546875" style="13" customWidth="1"/>
    <col min="13313" max="13313" width="5.42578125" style="13" bestFit="1" customWidth="1"/>
    <col min="13314" max="13314" width="22.42578125" style="13" bestFit="1" customWidth="1"/>
    <col min="13315" max="13315" width="12" style="13" bestFit="1" customWidth="1"/>
    <col min="13316" max="13316" width="10.42578125" style="13" customWidth="1"/>
    <col min="13317" max="13317" width="17.42578125" style="13" bestFit="1" customWidth="1"/>
    <col min="13318" max="13318" width="11.42578125" style="13" bestFit="1" customWidth="1"/>
    <col min="13319" max="13560" width="8.85546875" style="13"/>
    <col min="13561" max="13561" width="6.42578125" style="13" customWidth="1"/>
    <col min="13562" max="13562" width="35.85546875" style="13" customWidth="1"/>
    <col min="13563" max="13563" width="16.42578125" style="13" customWidth="1"/>
    <col min="13564" max="13564" width="5.42578125" style="13" customWidth="1"/>
    <col min="13565" max="13565" width="9.42578125" style="13" customWidth="1"/>
    <col min="13566" max="13566" width="7.42578125" style="13" customWidth="1"/>
    <col min="13567" max="13567" width="6.42578125" style="13" customWidth="1"/>
    <col min="13568" max="13568" width="10.85546875" style="13" customWidth="1"/>
    <col min="13569" max="13569" width="5.42578125" style="13" bestFit="1" customWidth="1"/>
    <col min="13570" max="13570" width="22.42578125" style="13" bestFit="1" customWidth="1"/>
    <col min="13571" max="13571" width="12" style="13" bestFit="1" customWidth="1"/>
    <col min="13572" max="13572" width="10.42578125" style="13" customWidth="1"/>
    <col min="13573" max="13573" width="17.42578125" style="13" bestFit="1" customWidth="1"/>
    <col min="13574" max="13574" width="11.42578125" style="13" bestFit="1" customWidth="1"/>
    <col min="13575" max="13816" width="8.85546875" style="13"/>
    <col min="13817" max="13817" width="6.42578125" style="13" customWidth="1"/>
    <col min="13818" max="13818" width="35.85546875" style="13" customWidth="1"/>
    <col min="13819" max="13819" width="16.42578125" style="13" customWidth="1"/>
    <col min="13820" max="13820" width="5.42578125" style="13" customWidth="1"/>
    <col min="13821" max="13821" width="9.42578125" style="13" customWidth="1"/>
    <col min="13822" max="13822" width="7.42578125" style="13" customWidth="1"/>
    <col min="13823" max="13823" width="6.42578125" style="13" customWidth="1"/>
    <col min="13824" max="13824" width="10.85546875" style="13" customWidth="1"/>
    <col min="13825" max="13825" width="5.42578125" style="13" bestFit="1" customWidth="1"/>
    <col min="13826" max="13826" width="22.42578125" style="13" bestFit="1" customWidth="1"/>
    <col min="13827" max="13827" width="12" style="13" bestFit="1" customWidth="1"/>
    <col min="13828" max="13828" width="10.42578125" style="13" customWidth="1"/>
    <col min="13829" max="13829" width="17.42578125" style="13" bestFit="1" customWidth="1"/>
    <col min="13830" max="13830" width="11.42578125" style="13" bestFit="1" customWidth="1"/>
    <col min="13831" max="14072" width="8.85546875" style="13"/>
    <col min="14073" max="14073" width="6.42578125" style="13" customWidth="1"/>
    <col min="14074" max="14074" width="35.85546875" style="13" customWidth="1"/>
    <col min="14075" max="14075" width="16.42578125" style="13" customWidth="1"/>
    <col min="14076" max="14076" width="5.42578125" style="13" customWidth="1"/>
    <col min="14077" max="14077" width="9.42578125" style="13" customWidth="1"/>
    <col min="14078" max="14078" width="7.42578125" style="13" customWidth="1"/>
    <col min="14079" max="14079" width="6.42578125" style="13" customWidth="1"/>
    <col min="14080" max="14080" width="10.85546875" style="13" customWidth="1"/>
    <col min="14081" max="14081" width="5.42578125" style="13" bestFit="1" customWidth="1"/>
    <col min="14082" max="14082" width="22.42578125" style="13" bestFit="1" customWidth="1"/>
    <col min="14083" max="14083" width="12" style="13" bestFit="1" customWidth="1"/>
    <col min="14084" max="14084" width="10.42578125" style="13" customWidth="1"/>
    <col min="14085" max="14085" width="17.42578125" style="13" bestFit="1" customWidth="1"/>
    <col min="14086" max="14086" width="11.42578125" style="13" bestFit="1" customWidth="1"/>
    <col min="14087" max="14328" width="8.85546875" style="13"/>
    <col min="14329" max="14329" width="6.42578125" style="13" customWidth="1"/>
    <col min="14330" max="14330" width="35.85546875" style="13" customWidth="1"/>
    <col min="14331" max="14331" width="16.42578125" style="13" customWidth="1"/>
    <col min="14332" max="14332" width="5.42578125" style="13" customWidth="1"/>
    <col min="14333" max="14333" width="9.42578125" style="13" customWidth="1"/>
    <col min="14334" max="14334" width="7.42578125" style="13" customWidth="1"/>
    <col min="14335" max="14335" width="6.42578125" style="13" customWidth="1"/>
    <col min="14336" max="14336" width="10.85546875" style="13" customWidth="1"/>
    <col min="14337" max="14337" width="5.42578125" style="13" bestFit="1" customWidth="1"/>
    <col min="14338" max="14338" width="22.42578125" style="13" bestFit="1" customWidth="1"/>
    <col min="14339" max="14339" width="12" style="13" bestFit="1" customWidth="1"/>
    <col min="14340" max="14340" width="10.42578125" style="13" customWidth="1"/>
    <col min="14341" max="14341" width="17.42578125" style="13" bestFit="1" customWidth="1"/>
    <col min="14342" max="14342" width="11.42578125" style="13" bestFit="1" customWidth="1"/>
    <col min="14343" max="14584" width="8.85546875" style="13"/>
    <col min="14585" max="14585" width="6.42578125" style="13" customWidth="1"/>
    <col min="14586" max="14586" width="35.85546875" style="13" customWidth="1"/>
    <col min="14587" max="14587" width="16.42578125" style="13" customWidth="1"/>
    <col min="14588" max="14588" width="5.42578125" style="13" customWidth="1"/>
    <col min="14589" max="14589" width="9.42578125" style="13" customWidth="1"/>
    <col min="14590" max="14590" width="7.42578125" style="13" customWidth="1"/>
    <col min="14591" max="14591" width="6.42578125" style="13" customWidth="1"/>
    <col min="14592" max="14592" width="10.85546875" style="13" customWidth="1"/>
    <col min="14593" max="14593" width="5.42578125" style="13" bestFit="1" customWidth="1"/>
    <col min="14594" max="14594" width="22.42578125" style="13" bestFit="1" customWidth="1"/>
    <col min="14595" max="14595" width="12" style="13" bestFit="1" customWidth="1"/>
    <col min="14596" max="14596" width="10.42578125" style="13" customWidth="1"/>
    <col min="14597" max="14597" width="17.42578125" style="13" bestFit="1" customWidth="1"/>
    <col min="14598" max="14598" width="11.42578125" style="13" bestFit="1" customWidth="1"/>
    <col min="14599" max="14840" width="8.85546875" style="13"/>
    <col min="14841" max="14841" width="6.42578125" style="13" customWidth="1"/>
    <col min="14842" max="14842" width="35.85546875" style="13" customWidth="1"/>
    <col min="14843" max="14843" width="16.42578125" style="13" customWidth="1"/>
    <col min="14844" max="14844" width="5.42578125" style="13" customWidth="1"/>
    <col min="14845" max="14845" width="9.42578125" style="13" customWidth="1"/>
    <col min="14846" max="14846" width="7.42578125" style="13" customWidth="1"/>
    <col min="14847" max="14847" width="6.42578125" style="13" customWidth="1"/>
    <col min="14848" max="14848" width="10.85546875" style="13" customWidth="1"/>
    <col min="14849" max="14849" width="5.42578125" style="13" bestFit="1" customWidth="1"/>
    <col min="14850" max="14850" width="22.42578125" style="13" bestFit="1" customWidth="1"/>
    <col min="14851" max="14851" width="12" style="13" bestFit="1" customWidth="1"/>
    <col min="14852" max="14852" width="10.42578125" style="13" customWidth="1"/>
    <col min="14853" max="14853" width="17.42578125" style="13" bestFit="1" customWidth="1"/>
    <col min="14854" max="14854" width="11.42578125" style="13" bestFit="1" customWidth="1"/>
    <col min="14855" max="15096" width="8.85546875" style="13"/>
    <col min="15097" max="15097" width="6.42578125" style="13" customWidth="1"/>
    <col min="15098" max="15098" width="35.85546875" style="13" customWidth="1"/>
    <col min="15099" max="15099" width="16.42578125" style="13" customWidth="1"/>
    <col min="15100" max="15100" width="5.42578125" style="13" customWidth="1"/>
    <col min="15101" max="15101" width="9.42578125" style="13" customWidth="1"/>
    <col min="15102" max="15102" width="7.42578125" style="13" customWidth="1"/>
    <col min="15103" max="15103" width="6.42578125" style="13" customWidth="1"/>
    <col min="15104" max="15104" width="10.85546875" style="13" customWidth="1"/>
    <col min="15105" max="15105" width="5.42578125" style="13" bestFit="1" customWidth="1"/>
    <col min="15106" max="15106" width="22.42578125" style="13" bestFit="1" customWidth="1"/>
    <col min="15107" max="15107" width="12" style="13" bestFit="1" customWidth="1"/>
    <col min="15108" max="15108" width="10.42578125" style="13" customWidth="1"/>
    <col min="15109" max="15109" width="17.42578125" style="13" bestFit="1" customWidth="1"/>
    <col min="15110" max="15110" width="11.42578125" style="13" bestFit="1" customWidth="1"/>
    <col min="15111" max="15352" width="8.85546875" style="13"/>
    <col min="15353" max="15353" width="6.42578125" style="13" customWidth="1"/>
    <col min="15354" max="15354" width="35.85546875" style="13" customWidth="1"/>
    <col min="15355" max="15355" width="16.42578125" style="13" customWidth="1"/>
    <col min="15356" max="15356" width="5.42578125" style="13" customWidth="1"/>
    <col min="15357" max="15357" width="9.42578125" style="13" customWidth="1"/>
    <col min="15358" max="15358" width="7.42578125" style="13" customWidth="1"/>
    <col min="15359" max="15359" width="6.42578125" style="13" customWidth="1"/>
    <col min="15360" max="15360" width="10.85546875" style="13" customWidth="1"/>
    <col min="15361" max="15361" width="5.42578125" style="13" bestFit="1" customWidth="1"/>
    <col min="15362" max="15362" width="22.42578125" style="13" bestFit="1" customWidth="1"/>
    <col min="15363" max="15363" width="12" style="13" bestFit="1" customWidth="1"/>
    <col min="15364" max="15364" width="10.42578125" style="13" customWidth="1"/>
    <col min="15365" max="15365" width="17.42578125" style="13" bestFit="1" customWidth="1"/>
    <col min="15366" max="15366" width="11.42578125" style="13" bestFit="1" customWidth="1"/>
    <col min="15367" max="15608" width="8.85546875" style="13"/>
    <col min="15609" max="15609" width="6.42578125" style="13" customWidth="1"/>
    <col min="15610" max="15610" width="35.85546875" style="13" customWidth="1"/>
    <col min="15611" max="15611" width="16.42578125" style="13" customWidth="1"/>
    <col min="15612" max="15612" width="5.42578125" style="13" customWidth="1"/>
    <col min="15613" max="15613" width="9.42578125" style="13" customWidth="1"/>
    <col min="15614" max="15614" width="7.42578125" style="13" customWidth="1"/>
    <col min="15615" max="15615" width="6.42578125" style="13" customWidth="1"/>
    <col min="15616" max="15616" width="10.85546875" style="13" customWidth="1"/>
    <col min="15617" max="15617" width="5.42578125" style="13" bestFit="1" customWidth="1"/>
    <col min="15618" max="15618" width="22.42578125" style="13" bestFit="1" customWidth="1"/>
    <col min="15619" max="15619" width="12" style="13" bestFit="1" customWidth="1"/>
    <col min="15620" max="15620" width="10.42578125" style="13" customWidth="1"/>
    <col min="15621" max="15621" width="17.42578125" style="13" bestFit="1" customWidth="1"/>
    <col min="15622" max="15622" width="11.42578125" style="13" bestFit="1" customWidth="1"/>
    <col min="15623" max="15864" width="8.85546875" style="13"/>
    <col min="15865" max="15865" width="6.42578125" style="13" customWidth="1"/>
    <col min="15866" max="15866" width="35.85546875" style="13" customWidth="1"/>
    <col min="15867" max="15867" width="16.42578125" style="13" customWidth="1"/>
    <col min="15868" max="15868" width="5.42578125" style="13" customWidth="1"/>
    <col min="15869" max="15869" width="9.42578125" style="13" customWidth="1"/>
    <col min="15870" max="15870" width="7.42578125" style="13" customWidth="1"/>
    <col min="15871" max="15871" width="6.42578125" style="13" customWidth="1"/>
    <col min="15872" max="15872" width="10.85546875" style="13" customWidth="1"/>
    <col min="15873" max="15873" width="5.42578125" style="13" bestFit="1" customWidth="1"/>
    <col min="15874" max="15874" width="22.42578125" style="13" bestFit="1" customWidth="1"/>
    <col min="15875" max="15875" width="12" style="13" bestFit="1" customWidth="1"/>
    <col min="15876" max="15876" width="10.42578125" style="13" customWidth="1"/>
    <col min="15877" max="15877" width="17.42578125" style="13" bestFit="1" customWidth="1"/>
    <col min="15878" max="15878" width="11.42578125" style="13" bestFit="1" customWidth="1"/>
    <col min="15879" max="16120" width="8.85546875" style="13"/>
    <col min="16121" max="16121" width="6.42578125" style="13" customWidth="1"/>
    <col min="16122" max="16122" width="35.85546875" style="13" customWidth="1"/>
    <col min="16123" max="16123" width="16.42578125" style="13" customWidth="1"/>
    <col min="16124" max="16124" width="5.42578125" style="13" customWidth="1"/>
    <col min="16125" max="16125" width="9.42578125" style="13" customWidth="1"/>
    <col min="16126" max="16126" width="7.42578125" style="13" customWidth="1"/>
    <col min="16127" max="16127" width="6.42578125" style="13" customWidth="1"/>
    <col min="16128" max="16128" width="10.85546875" style="13" customWidth="1"/>
    <col min="16129" max="16129" width="5.42578125" style="13" bestFit="1" customWidth="1"/>
    <col min="16130" max="16130" width="22.42578125" style="13" bestFit="1" customWidth="1"/>
    <col min="16131" max="16131" width="12" style="13" bestFit="1" customWidth="1"/>
    <col min="16132" max="16132" width="10.42578125" style="13" customWidth="1"/>
    <col min="16133" max="16133" width="17.42578125" style="13" bestFit="1" customWidth="1"/>
    <col min="16134" max="16134" width="11.42578125" style="13" bestFit="1" customWidth="1"/>
    <col min="16135" max="16384" width="8.85546875" style="13"/>
  </cols>
  <sheetData>
    <row r="1" spans="1:6" ht="20.100000000000001" customHeight="1" x14ac:dyDescent="0.25">
      <c r="A1" s="195" t="s">
        <v>27</v>
      </c>
      <c r="B1" s="195"/>
      <c r="C1" s="195"/>
      <c r="D1" s="195"/>
      <c r="E1" s="195"/>
      <c r="F1" s="195"/>
    </row>
    <row r="2" spans="1:6" ht="20.100000000000001" customHeight="1" x14ac:dyDescent="0.25">
      <c r="A2" s="195" t="s">
        <v>33</v>
      </c>
      <c r="B2" s="195"/>
      <c r="C2" s="195"/>
      <c r="D2" s="195"/>
      <c r="E2" s="195"/>
      <c r="F2" s="195"/>
    </row>
    <row r="3" spans="1:6" x14ac:dyDescent="0.25">
      <c r="A3" s="20"/>
      <c r="B3" s="20"/>
      <c r="C3" s="20"/>
      <c r="D3" s="20"/>
      <c r="E3" s="201" t="s">
        <v>46</v>
      </c>
      <c r="F3" s="201"/>
    </row>
    <row r="4" spans="1:6" ht="20.100000000000001" customHeight="1" x14ac:dyDescent="0.25">
      <c r="A4" s="196" t="s">
        <v>1</v>
      </c>
      <c r="B4" s="196" t="s">
        <v>13</v>
      </c>
      <c r="C4" s="198" t="s">
        <v>14</v>
      </c>
      <c r="D4" s="199"/>
      <c r="E4" s="200" t="s">
        <v>15</v>
      </c>
      <c r="F4" s="200"/>
    </row>
    <row r="5" spans="1:6" ht="20.100000000000001" customHeight="1" x14ac:dyDescent="0.25">
      <c r="A5" s="197"/>
      <c r="B5" s="197"/>
      <c r="C5" s="21" t="s">
        <v>16</v>
      </c>
      <c r="D5" s="21" t="s">
        <v>17</v>
      </c>
      <c r="E5" s="21" t="s">
        <v>18</v>
      </c>
      <c r="F5" s="21" t="s">
        <v>50</v>
      </c>
    </row>
    <row r="6" spans="1:6" ht="31.5" customHeight="1" x14ac:dyDescent="0.25">
      <c r="A6" s="22">
        <v>1</v>
      </c>
      <c r="B6" s="23" t="s">
        <v>19</v>
      </c>
      <c r="C6" s="24">
        <f>+'Chi tiet'!F5</f>
        <v>29949000</v>
      </c>
      <c r="D6" s="24"/>
      <c r="E6" s="25">
        <f>+'Chi tiet'!H5</f>
        <v>29949000</v>
      </c>
      <c r="F6" s="26">
        <f>+'Chi tiet'!I5</f>
        <v>0</v>
      </c>
    </row>
    <row r="7" spans="1:6" ht="52.5" customHeight="1" x14ac:dyDescent="0.25">
      <c r="A7" s="22">
        <v>2</v>
      </c>
      <c r="B7" s="23" t="s">
        <v>39</v>
      </c>
      <c r="C7" s="24">
        <f>'Chi tiet'!F45</f>
        <v>0</v>
      </c>
      <c r="D7" s="24">
        <f>'Chi tiet'!H45</f>
        <v>0</v>
      </c>
      <c r="E7" s="24">
        <f>'Chi tiet'!H45</f>
        <v>0</v>
      </c>
      <c r="F7" s="24">
        <f>'Chi tiet'!I45</f>
        <v>0</v>
      </c>
    </row>
    <row r="8" spans="1:6" ht="27.75" hidden="1" customHeight="1" x14ac:dyDescent="0.25">
      <c r="A8" s="22"/>
      <c r="B8" s="23"/>
      <c r="C8" s="24"/>
      <c r="D8" s="24"/>
      <c r="E8" s="24"/>
      <c r="F8" s="24"/>
    </row>
    <row r="9" spans="1:6" ht="28.5" customHeight="1" x14ac:dyDescent="0.25">
      <c r="A9" s="22">
        <v>3</v>
      </c>
      <c r="B9" s="23" t="s">
        <v>40</v>
      </c>
      <c r="C9" s="24">
        <f>'Chi tiet'!F67</f>
        <v>0</v>
      </c>
      <c r="D9" s="24">
        <f>'Chi tiet'!G67</f>
        <v>0</v>
      </c>
      <c r="E9" s="24">
        <f>'Chi tiet'!H67</f>
        <v>0</v>
      </c>
      <c r="F9" s="24">
        <f>'Chi tiet'!I67</f>
        <v>0</v>
      </c>
    </row>
    <row r="10" spans="1:6" ht="28.5" customHeight="1" x14ac:dyDescent="0.25">
      <c r="A10" s="22">
        <v>4</v>
      </c>
      <c r="B10" s="23" t="s">
        <v>41</v>
      </c>
      <c r="C10" s="24">
        <f>'Chi tiet'!F94</f>
        <v>0</v>
      </c>
      <c r="D10" s="24">
        <f>'Chi tiet'!G94</f>
        <v>0</v>
      </c>
      <c r="E10" s="24">
        <f>'Chi tiet'!H94</f>
        <v>0</v>
      </c>
      <c r="F10" s="24">
        <f>'Chi tiet'!I94</f>
        <v>0</v>
      </c>
    </row>
    <row r="11" spans="1:6" ht="24.75" customHeight="1" x14ac:dyDescent="0.25">
      <c r="A11" s="22">
        <v>5</v>
      </c>
      <c r="B11" s="23" t="s">
        <v>45</v>
      </c>
      <c r="C11" s="24">
        <f>'Chi tiet'!F95</f>
        <v>0</v>
      </c>
      <c r="D11" s="24">
        <f>'Chi tiet'!G95</f>
        <v>0</v>
      </c>
      <c r="E11" s="24">
        <f>'Chi tiet'!H95</f>
        <v>0</v>
      </c>
      <c r="F11" s="24">
        <f>'Chi tiet'!I95</f>
        <v>0</v>
      </c>
    </row>
    <row r="12" spans="1:6" ht="28.5" hidden="1" customHeight="1" x14ac:dyDescent="0.25">
      <c r="A12" s="22"/>
      <c r="B12" s="23"/>
      <c r="C12" s="24"/>
      <c r="D12" s="24"/>
      <c r="E12" s="24"/>
      <c r="F12" s="24"/>
    </row>
    <row r="13" spans="1:6" ht="28.5" customHeight="1" x14ac:dyDescent="0.25">
      <c r="A13" s="22">
        <v>6</v>
      </c>
      <c r="B13" s="23" t="s">
        <v>44</v>
      </c>
      <c r="C13" s="24">
        <f>'Chi tiet'!F123</f>
        <v>0</v>
      </c>
      <c r="D13" s="24">
        <f>'Chi tiet'!G123</f>
        <v>0</v>
      </c>
      <c r="E13" s="24">
        <f>'Chi tiet'!H123</f>
        <v>0</v>
      </c>
      <c r="F13" s="24">
        <f>'Chi tiet'!I123</f>
        <v>0</v>
      </c>
    </row>
    <row r="14" spans="1:6" ht="37.5" hidden="1" customHeight="1" x14ac:dyDescent="0.25">
      <c r="A14" s="22"/>
      <c r="B14" s="8"/>
      <c r="C14" s="24"/>
      <c r="D14" s="24"/>
      <c r="E14" s="24"/>
      <c r="F14" s="24"/>
    </row>
    <row r="15" spans="1:6" ht="28.5" hidden="1" customHeight="1" x14ac:dyDescent="0.25">
      <c r="A15" s="22"/>
      <c r="B15" s="8"/>
      <c r="C15" s="24"/>
      <c r="D15" s="24"/>
      <c r="E15" s="24"/>
      <c r="F15" s="24"/>
    </row>
    <row r="16" spans="1:6" ht="28.5" hidden="1" customHeight="1" x14ac:dyDescent="0.25">
      <c r="A16" s="22"/>
      <c r="B16" s="8"/>
      <c r="C16" s="24"/>
      <c r="D16" s="24"/>
      <c r="E16" s="24"/>
      <c r="F16" s="24"/>
    </row>
    <row r="17" spans="1:10" ht="30" hidden="1" customHeight="1" x14ac:dyDescent="0.25">
      <c r="A17" s="22"/>
      <c r="B17" s="23"/>
      <c r="C17" s="24"/>
      <c r="D17" s="24"/>
      <c r="E17" s="24"/>
      <c r="F17" s="24"/>
      <c r="H17" s="27"/>
    </row>
    <row r="18" spans="1:10" ht="23.25" customHeight="1" x14ac:dyDescent="0.25">
      <c r="A18" s="22"/>
      <c r="B18" s="28" t="s">
        <v>0</v>
      </c>
      <c r="C18" s="29">
        <f>SUM(C6:C17)</f>
        <v>29949000</v>
      </c>
      <c r="D18" s="29">
        <f>SUM(D6:D17)</f>
        <v>0</v>
      </c>
      <c r="E18" s="29">
        <f>SUM(E6:E17)</f>
        <v>29949000</v>
      </c>
      <c r="F18" s="29">
        <f>SUM(F6:F17)</f>
        <v>0</v>
      </c>
      <c r="G18" s="30"/>
      <c r="H18" s="27"/>
    </row>
    <row r="19" spans="1:10" x14ac:dyDescent="0.25">
      <c r="B19" s="19"/>
      <c r="C19" s="19"/>
      <c r="D19" s="19"/>
      <c r="E19" s="19"/>
      <c r="F19" s="19"/>
      <c r="J19" s="27"/>
    </row>
    <row r="20" spans="1:10" x14ac:dyDescent="0.25">
      <c r="A20" s="19" t="s">
        <v>34</v>
      </c>
      <c r="B20" s="19"/>
      <c r="C20" s="19"/>
      <c r="D20" s="19"/>
      <c r="E20" s="19"/>
      <c r="F20" s="19"/>
      <c r="J20" s="27"/>
    </row>
    <row r="21" spans="1:10" x14ac:dyDescent="0.25">
      <c r="B21" s="19"/>
      <c r="C21" s="19"/>
      <c r="D21" s="19"/>
      <c r="E21" s="19"/>
      <c r="F21" s="19"/>
      <c r="J21" s="27"/>
    </row>
    <row r="22" spans="1:10" x14ac:dyDescent="0.25">
      <c r="B22" s="31" t="s">
        <v>35</v>
      </c>
      <c r="C22" s="31" t="s">
        <v>54</v>
      </c>
      <c r="D22" s="31" t="s">
        <v>55</v>
      </c>
      <c r="E22" s="31" t="s">
        <v>56</v>
      </c>
      <c r="F22" s="19"/>
      <c r="J22" s="27"/>
    </row>
    <row r="23" spans="1:10" x14ac:dyDescent="0.25">
      <c r="B23" s="32" t="s">
        <v>36</v>
      </c>
      <c r="C23" s="33">
        <f>E18*0.5</f>
        <v>14974500</v>
      </c>
      <c r="D23" s="33">
        <f>E18*0.4</f>
        <v>11979600</v>
      </c>
      <c r="E23" s="33">
        <f>E18-C23-D23</f>
        <v>2994900</v>
      </c>
      <c r="F23" s="74"/>
      <c r="J23" s="27"/>
    </row>
    <row r="24" spans="1:10" x14ac:dyDescent="0.25">
      <c r="B24" s="32" t="s">
        <v>37</v>
      </c>
      <c r="C24" s="33">
        <f>F18*0.5</f>
        <v>0</v>
      </c>
      <c r="D24" s="33">
        <f>F18*0.4</f>
        <v>0</v>
      </c>
      <c r="E24" s="33">
        <f>F18-C24-D24</f>
        <v>0</v>
      </c>
      <c r="F24" s="74"/>
      <c r="J24" s="27"/>
    </row>
    <row r="25" spans="1:10" x14ac:dyDescent="0.25">
      <c r="B25" s="31" t="s">
        <v>0</v>
      </c>
      <c r="C25" s="33">
        <f>SUM(C23:C24)</f>
        <v>14974500</v>
      </c>
      <c r="D25" s="33">
        <f t="shared" ref="D25:E25" si="0">SUM(D23:D24)</f>
        <v>11979600</v>
      </c>
      <c r="E25" s="33">
        <f t="shared" si="0"/>
        <v>2994900</v>
      </c>
      <c r="F25" s="74"/>
      <c r="J25" s="27"/>
    </row>
    <row r="26" spans="1:10" x14ac:dyDescent="0.25">
      <c r="B26" s="19"/>
      <c r="C26" s="19"/>
      <c r="D26" s="19"/>
      <c r="E26" s="19"/>
      <c r="F26" s="19"/>
      <c r="J26" s="27"/>
    </row>
    <row r="27" spans="1:10" ht="20.100000000000001" customHeight="1" x14ac:dyDescent="0.25">
      <c r="A27" s="19" t="s">
        <v>122</v>
      </c>
    </row>
    <row r="28" spans="1:10" ht="20.100000000000001" customHeight="1" x14ac:dyDescent="0.25">
      <c r="A28" s="127" t="s">
        <v>94</v>
      </c>
      <c r="B28" s="13" t="s">
        <v>124</v>
      </c>
      <c r="D28" s="128">
        <f>E18/(C18+D18)</f>
        <v>1</v>
      </c>
    </row>
    <row r="29" spans="1:10" ht="20.100000000000001" customHeight="1" x14ac:dyDescent="0.25">
      <c r="A29" s="127" t="s">
        <v>95</v>
      </c>
      <c r="B29" s="163" t="s">
        <v>123</v>
      </c>
      <c r="D29" s="128">
        <f>F18/(C18+D18)</f>
        <v>0</v>
      </c>
    </row>
    <row r="30" spans="1:10" s="34" customFormat="1" x14ac:dyDescent="0.25"/>
    <row r="31" spans="1:10" s="34" customFormat="1" x14ac:dyDescent="0.25"/>
    <row r="32" spans="1:10" ht="15.75" customHeight="1" x14ac:dyDescent="0.25"/>
    <row r="33" spans="5:5" ht="20.100000000000001" customHeight="1" x14ac:dyDescent="0.25"/>
    <row r="34" spans="5:5" ht="20.100000000000001" customHeight="1" x14ac:dyDescent="0.25"/>
    <row r="35" spans="5:5" ht="20.100000000000001" customHeight="1" x14ac:dyDescent="0.25"/>
    <row r="36" spans="5:5" ht="20.100000000000001" customHeight="1" x14ac:dyDescent="0.25"/>
    <row r="37" spans="5:5" ht="20.100000000000001" customHeight="1" x14ac:dyDescent="0.25"/>
    <row r="38" spans="5:5" ht="20.100000000000001" customHeight="1" x14ac:dyDescent="0.25"/>
    <row r="39" spans="5:5" ht="20.100000000000001" customHeight="1" x14ac:dyDescent="0.25"/>
    <row r="40" spans="5:5" ht="20.100000000000001" customHeight="1" x14ac:dyDescent="0.25"/>
    <row r="41" spans="5:5" ht="20.100000000000001" customHeight="1" x14ac:dyDescent="0.25"/>
    <row r="42" spans="5:5" ht="20.100000000000001" customHeight="1" x14ac:dyDescent="0.25">
      <c r="E42" s="18"/>
    </row>
    <row r="43" spans="5:5" ht="20.100000000000001" customHeight="1" x14ac:dyDescent="0.25"/>
    <row r="44" spans="5:5" ht="20.100000000000001" customHeight="1" x14ac:dyDescent="0.25"/>
    <row r="45" spans="5:5" ht="20.100000000000001" customHeight="1" x14ac:dyDescent="0.25"/>
    <row r="46" spans="5:5" ht="20.100000000000001" customHeight="1" x14ac:dyDescent="0.25"/>
    <row r="47" spans="5:5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7" ht="20.100000000000001" customHeight="1" x14ac:dyDescent="0.25"/>
    <row r="78" ht="33.75" customHeight="1" x14ac:dyDescent="0.25"/>
    <row r="79" ht="16.5" customHeight="1" x14ac:dyDescent="0.25"/>
    <row r="80" ht="16.5" customHeight="1" x14ac:dyDescent="0.25"/>
    <row r="82" ht="20.100000000000001" customHeight="1" x14ac:dyDescent="0.25"/>
    <row r="84" ht="41.25" customHeight="1" x14ac:dyDescent="0.25"/>
    <row r="86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33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2.5" customHeight="1" x14ac:dyDescent="0.25"/>
  </sheetData>
  <mergeCells count="7">
    <mergeCell ref="A1:F1"/>
    <mergeCell ref="A2:F2"/>
    <mergeCell ref="A4:A5"/>
    <mergeCell ref="B4:B5"/>
    <mergeCell ref="C4:D4"/>
    <mergeCell ref="E4:F4"/>
    <mergeCell ref="E3:F3"/>
  </mergeCells>
  <pageMargins left="0.78740157480314965" right="0.31496062992125984" top="0.74803149606299213" bottom="0.35433070866141736" header="0.31496062992125984" footer="0.31496062992125984"/>
  <pageSetup paperSize="9" scale="9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topLeftCell="A4" workbookViewId="0">
      <selection activeCell="X4" sqref="X4"/>
    </sheetView>
  </sheetViews>
  <sheetFormatPr defaultColWidth="8.85546875" defaultRowHeight="15" x14ac:dyDescent="0.25"/>
  <cols>
    <col min="1" max="1" width="8.85546875" style="7"/>
    <col min="2" max="2" width="23.42578125" style="7" customWidth="1"/>
    <col min="3" max="4" width="12.42578125" style="7" customWidth="1"/>
    <col min="5" max="5" width="11.42578125" style="7" customWidth="1"/>
    <col min="6" max="6" width="14.42578125" style="7" customWidth="1"/>
    <col min="7" max="16384" width="8.85546875" style="7"/>
  </cols>
  <sheetData>
    <row r="1" spans="1:6" ht="15.75" x14ac:dyDescent="0.25">
      <c r="A1" s="6" t="s">
        <v>125</v>
      </c>
      <c r="B1" s="3"/>
      <c r="C1" s="3"/>
      <c r="D1" s="3"/>
      <c r="E1" s="3"/>
      <c r="F1" s="3"/>
    </row>
    <row r="2" spans="1:6" ht="15.75" x14ac:dyDescent="0.25">
      <c r="A2" s="1"/>
      <c r="B2" s="3" t="s">
        <v>20</v>
      </c>
      <c r="C2" s="3"/>
      <c r="D2" s="3"/>
      <c r="E2" s="3"/>
      <c r="F2" s="3"/>
    </row>
    <row r="3" spans="1:6" ht="15.75" x14ac:dyDescent="0.25">
      <c r="A3" s="1"/>
      <c r="B3" s="2"/>
      <c r="C3" s="2"/>
      <c r="D3" s="2"/>
      <c r="E3" s="2"/>
      <c r="F3" s="4"/>
    </row>
    <row r="4" spans="1:6" ht="31.5" x14ac:dyDescent="0.25">
      <c r="A4" s="35" t="s">
        <v>1</v>
      </c>
      <c r="B4" s="5" t="s">
        <v>21</v>
      </c>
      <c r="C4" s="5" t="s">
        <v>4</v>
      </c>
      <c r="D4" s="5" t="s">
        <v>22</v>
      </c>
      <c r="E4" s="5" t="s">
        <v>23</v>
      </c>
      <c r="F4" s="5" t="s">
        <v>24</v>
      </c>
    </row>
    <row r="5" spans="1:6" ht="23.45" customHeight="1" x14ac:dyDescent="0.25">
      <c r="A5" s="40" t="s">
        <v>30</v>
      </c>
      <c r="B5" s="41" t="s">
        <v>31</v>
      </c>
      <c r="C5" s="42"/>
      <c r="D5" s="43"/>
      <c r="E5" s="43"/>
      <c r="F5" s="29"/>
    </row>
    <row r="6" spans="1:6" s="13" customFormat="1" ht="23.45" customHeight="1" x14ac:dyDescent="0.25">
      <c r="A6" s="154">
        <v>1</v>
      </c>
      <c r="B6" s="11" t="s">
        <v>126</v>
      </c>
      <c r="C6" s="154" t="s">
        <v>25</v>
      </c>
      <c r="D6" s="44">
        <f>SUMIF('Chi tiet'!$B$6:$B$44,$B6,'Chi tiet'!$D$6:$D$44)</f>
        <v>18</v>
      </c>
      <c r="E6" s="36">
        <v>0.79</v>
      </c>
      <c r="F6" s="81">
        <f>SUMIF('Chi tiet'!$B$6:$B$44,$B6,'Chi tiet'!$F$6:$F$44)</f>
        <v>21187800</v>
      </c>
    </row>
    <row r="7" spans="1:6" s="13" customFormat="1" ht="23.45" customHeight="1" x14ac:dyDescent="0.25">
      <c r="A7" s="154">
        <v>2</v>
      </c>
      <c r="B7" s="11" t="s">
        <v>141</v>
      </c>
      <c r="C7" s="154" t="s">
        <v>57</v>
      </c>
      <c r="D7" s="44">
        <f>SUMIF('Chi tiet'!$B$6:$B$44,$B7,'Chi tiet'!$D$6:$D$44)</f>
        <v>12</v>
      </c>
      <c r="E7" s="36">
        <v>0.49</v>
      </c>
      <c r="F7" s="81">
        <f>SUMIF('Chi tiet'!$B$6:$B$44,$B7,'Chi tiet'!$F$6:$F$44)</f>
        <v>8761200</v>
      </c>
    </row>
    <row r="8" spans="1:6" s="13" customFormat="1" ht="23.45" customHeight="1" x14ac:dyDescent="0.25">
      <c r="A8" s="154">
        <v>3</v>
      </c>
      <c r="B8" s="11" t="s">
        <v>140</v>
      </c>
      <c r="C8" s="154" t="s">
        <v>26</v>
      </c>
      <c r="D8" s="44">
        <f>SUMIF('Chi tiet'!$B$6:$B$44,$B8,'Chi tiet'!$D$6:$D$44)</f>
        <v>0</v>
      </c>
      <c r="E8" s="36">
        <v>0.49</v>
      </c>
      <c r="F8" s="81">
        <f>SUMIF('Chi tiet'!$B$6:$B$44,$B8,'Chi tiet'!$F$6:$F$44)</f>
        <v>0</v>
      </c>
    </row>
    <row r="9" spans="1:6" s="13" customFormat="1" ht="23.45" customHeight="1" x14ac:dyDescent="0.25">
      <c r="A9" s="154">
        <v>4</v>
      </c>
      <c r="B9" s="11" t="s">
        <v>142</v>
      </c>
      <c r="C9" s="154" t="s">
        <v>26</v>
      </c>
      <c r="D9" s="44">
        <f>SUMIF('Chi tiet'!$B$6:$B$44,$B9,'Chi tiet'!$D$6:$D$44)</f>
        <v>0</v>
      </c>
      <c r="E9" s="36">
        <v>0.49</v>
      </c>
      <c r="F9" s="81">
        <f>SUMIF('Chi tiet'!$B$6:$B$44,$B9,'Chi tiet'!$F$6:$F$44)</f>
        <v>0</v>
      </c>
    </row>
    <row r="10" spans="1:6" s="13" customFormat="1" ht="23.45" customHeight="1" x14ac:dyDescent="0.25">
      <c r="A10" s="154">
        <v>5</v>
      </c>
      <c r="B10" s="11" t="s">
        <v>143</v>
      </c>
      <c r="C10" s="154" t="s">
        <v>26</v>
      </c>
      <c r="D10" s="44">
        <f>SUMIF('Chi tiet'!$B$6:$B$44,$B10,'Chi tiet'!$D$6:$D$44)</f>
        <v>0</v>
      </c>
      <c r="E10" s="36">
        <v>0.49</v>
      </c>
      <c r="F10" s="81">
        <f>SUMIF('Chi tiet'!$B$6:$B$44,$B10,'Chi tiet'!$F$6:$F$44)</f>
        <v>0</v>
      </c>
    </row>
    <row r="11" spans="1:6" s="13" customFormat="1" ht="23.45" customHeight="1" x14ac:dyDescent="0.25">
      <c r="A11" s="154">
        <v>6</v>
      </c>
      <c r="B11" s="11" t="s">
        <v>144</v>
      </c>
      <c r="C11" s="154" t="s">
        <v>58</v>
      </c>
      <c r="D11" s="44">
        <f>SUMIF('Chi tiet'!$B$6:$B$44,$B11,'Chi tiet'!$D$6:$D$44)</f>
        <v>0</v>
      </c>
      <c r="E11" s="36">
        <v>0.25</v>
      </c>
      <c r="F11" s="81">
        <f>SUMIF('Chi tiet'!$B$6:$B$44,$B11,'Chi tiet'!$F$6:$F$44)</f>
        <v>0</v>
      </c>
    </row>
    <row r="12" spans="1:6" s="13" customFormat="1" ht="23.45" customHeight="1" x14ac:dyDescent="0.25">
      <c r="A12" s="154">
        <v>7</v>
      </c>
      <c r="B12" s="11" t="s">
        <v>145</v>
      </c>
      <c r="C12" s="154" t="s">
        <v>58</v>
      </c>
      <c r="D12" s="44">
        <f>SUMIF('Chi tiet'!$B$6:$B$44,$B12,'Chi tiet'!$D$6:$D$44)</f>
        <v>0</v>
      </c>
      <c r="E12" s="36">
        <v>0.25</v>
      </c>
      <c r="F12" s="81">
        <f>SUMIF('Chi tiet'!$B$6:$B$44,$B12,'Chi tiet'!$F$6:$F$44)</f>
        <v>0</v>
      </c>
    </row>
    <row r="13" spans="1:6" s="13" customFormat="1" ht="23.45" customHeight="1" x14ac:dyDescent="0.25">
      <c r="A13" s="154">
        <v>8</v>
      </c>
      <c r="B13" s="11" t="s">
        <v>146</v>
      </c>
      <c r="C13" s="154" t="s">
        <v>59</v>
      </c>
      <c r="D13" s="44">
        <f>SUMIF('Chi tiet'!$B$6:$B$44,$B13,'Chi tiet'!$D$6:$D$44)</f>
        <v>0</v>
      </c>
      <c r="E13" s="36">
        <v>0.16</v>
      </c>
      <c r="F13" s="81">
        <f>SUMIF('Chi tiet'!$B$6:$B$44,$B13,'Chi tiet'!$F$6:$F$44)</f>
        <v>0</v>
      </c>
    </row>
    <row r="14" spans="1:6" s="13" customFormat="1" ht="23.45" customHeight="1" x14ac:dyDescent="0.25">
      <c r="A14" s="154">
        <v>9</v>
      </c>
      <c r="B14" s="11" t="s">
        <v>147</v>
      </c>
      <c r="C14" s="154" t="s">
        <v>59</v>
      </c>
      <c r="D14" s="44">
        <f>SUMIF('Chi tiet'!$B$6:$B$44,$B14,'Chi tiet'!$D$6:$D$44)</f>
        <v>0</v>
      </c>
      <c r="E14" s="36">
        <v>0.16</v>
      </c>
      <c r="F14" s="81">
        <f>SUMIF('Chi tiet'!$B$6:$B$44,$B14,'Chi tiet'!$F$6:$F$44)</f>
        <v>0</v>
      </c>
    </row>
    <row r="15" spans="1:6" s="37" customFormat="1" ht="23.45" customHeight="1" x14ac:dyDescent="0.25">
      <c r="A15" s="42" t="s">
        <v>32</v>
      </c>
      <c r="B15" s="45" t="s">
        <v>38</v>
      </c>
      <c r="C15" s="46"/>
      <c r="D15" s="47"/>
      <c r="E15" s="47"/>
      <c r="F15" s="38"/>
    </row>
    <row r="16" spans="1:6" x14ac:dyDescent="0.25">
      <c r="A16" s="48"/>
      <c r="B16" s="49" t="s">
        <v>0</v>
      </c>
      <c r="C16" s="50"/>
      <c r="D16" s="39">
        <f>+SUM(D6:D15)</f>
        <v>30</v>
      </c>
      <c r="E16" s="39"/>
      <c r="F16" s="39">
        <f>SUM(F6:F14)</f>
        <v>29949000</v>
      </c>
    </row>
  </sheetData>
  <conditionalFormatting sqref="E6:E12">
    <cfRule type="containsText" dxfId="47" priority="40" stopIfTrue="1" operator="containsText" text="Thành viên chính">
      <formula>NOT(ISERROR(SEARCH("Thành viên chính",E6)))</formula>
    </cfRule>
    <cfRule type="containsText" dxfId="46" priority="41" stopIfTrue="1" operator="containsText" text="Thư ký khoa học">
      <formula>NOT(ISERROR(SEARCH("Thư ký khoa học",E6)))</formula>
    </cfRule>
    <cfRule type="containsText" dxfId="45" priority="42" stopIfTrue="1" operator="containsText" text="Chủ nhiệm đề tài">
      <formula>NOT(ISERROR(SEARCH("Chủ nhiệm đề tài",E6)))</formula>
    </cfRule>
  </conditionalFormatting>
  <conditionalFormatting sqref="B6:B14">
    <cfRule type="containsText" dxfId="44" priority="37" stopIfTrue="1" operator="containsText" text="Thành viên chính">
      <formula>NOT(ISERROR(SEARCH("Thành viên chính",B6)))</formula>
    </cfRule>
    <cfRule type="containsText" dxfId="43" priority="38" stopIfTrue="1" operator="containsText" text="Thư ký khoa học">
      <formula>NOT(ISERROR(SEARCH("Thư ký khoa học",B6)))</formula>
    </cfRule>
    <cfRule type="containsText" dxfId="42" priority="39" stopIfTrue="1" operator="containsText" text="Chủ nhiệm đề tài">
      <formula>NOT(ISERROR(SEARCH("Chủ nhiệm đề tài",B6)))</formula>
    </cfRule>
  </conditionalFormatting>
  <conditionalFormatting sqref="E13:E14">
    <cfRule type="containsText" dxfId="41" priority="28" stopIfTrue="1" operator="containsText" text="Thành viên chính">
      <formula>NOT(ISERROR(SEARCH("Thành viên chính",E13)))</formula>
    </cfRule>
    <cfRule type="containsText" dxfId="40" priority="29" stopIfTrue="1" operator="containsText" text="Thư ký khoa học">
      <formula>NOT(ISERROR(SEARCH("Thư ký khoa học",E13)))</formula>
    </cfRule>
    <cfRule type="containsText" dxfId="39" priority="30" stopIfTrue="1" operator="containsText" text="Chủ nhiệm đề tài">
      <formula>NOT(ISERROR(SEARCH("Chủ nhiệm đề tài",E13)))</formula>
    </cfRule>
  </conditionalFormatting>
  <pageMargins left="0.92" right="0.4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8"/>
  <sheetViews>
    <sheetView tabSelected="1" zoomScalePageLayoutView="89" workbookViewId="0">
      <pane xSplit="5" ySplit="5" topLeftCell="F145" activePane="bottomRight" state="frozen"/>
      <selection pane="topRight" activeCell="F1" sqref="F1"/>
      <selection pane="bottomLeft" activeCell="A6" sqref="A6"/>
      <selection pane="bottomRight" activeCell="A152" sqref="A152:I152"/>
    </sheetView>
  </sheetViews>
  <sheetFormatPr defaultColWidth="9.140625" defaultRowHeight="15" x14ac:dyDescent="0.25"/>
  <cols>
    <col min="1" max="1" width="5.42578125" style="17" customWidth="1"/>
    <col min="2" max="2" width="37" style="13" customWidth="1"/>
    <col min="3" max="3" width="13.42578125" style="118" customWidth="1"/>
    <col min="4" max="4" width="8.42578125" style="13" customWidth="1"/>
    <col min="5" max="5" width="13.42578125" style="13" customWidth="1"/>
    <col min="6" max="6" width="15" style="18" customWidth="1"/>
    <col min="7" max="7" width="15.140625" style="12" customWidth="1"/>
    <col min="8" max="8" width="15.42578125" style="12" customWidth="1"/>
    <col min="9" max="9" width="11.140625" style="12" customWidth="1"/>
    <col min="10" max="10" width="10.42578125" style="12" bestFit="1" customWidth="1"/>
    <col min="11" max="11" width="18.42578125" style="18" bestFit="1" customWidth="1"/>
    <col min="12" max="12" width="15.42578125" style="18" bestFit="1" customWidth="1"/>
    <col min="13" max="13" width="22.7109375" style="18" customWidth="1"/>
    <col min="14" max="14" width="9.140625" style="13"/>
    <col min="15" max="15" width="13.42578125" style="13" bestFit="1" customWidth="1"/>
    <col min="16" max="16384" width="9.140625" style="13"/>
  </cols>
  <sheetData>
    <row r="1" spans="1:15" ht="16.5" x14ac:dyDescent="0.25">
      <c r="A1" s="209" t="s">
        <v>148</v>
      </c>
      <c r="B1" s="209"/>
      <c r="C1" s="209"/>
      <c r="D1" s="209"/>
      <c r="E1" s="209"/>
      <c r="F1" s="209"/>
      <c r="G1" s="209"/>
      <c r="H1" s="209"/>
      <c r="I1" s="209"/>
      <c r="K1" s="168" t="s">
        <v>169</v>
      </c>
      <c r="L1" s="167" t="s">
        <v>159</v>
      </c>
      <c r="M1" s="167" t="s">
        <v>170</v>
      </c>
    </row>
    <row r="2" spans="1:15" x14ac:dyDescent="0.25">
      <c r="K2" s="164">
        <v>1490000</v>
      </c>
      <c r="L2" s="165">
        <v>1</v>
      </c>
      <c r="M2" s="164">
        <v>4420000</v>
      </c>
    </row>
    <row r="3" spans="1:15" ht="34.5" customHeight="1" x14ac:dyDescent="0.25">
      <c r="A3" s="216" t="s">
        <v>1</v>
      </c>
      <c r="B3" s="216" t="s">
        <v>2</v>
      </c>
      <c r="C3" s="216" t="s">
        <v>3</v>
      </c>
      <c r="D3" s="216" t="s">
        <v>5</v>
      </c>
      <c r="E3" s="216" t="s">
        <v>52</v>
      </c>
      <c r="F3" s="214" t="s">
        <v>48</v>
      </c>
      <c r="G3" s="214"/>
      <c r="H3" s="214" t="s">
        <v>51</v>
      </c>
      <c r="I3" s="214"/>
    </row>
    <row r="4" spans="1:15" ht="30" x14ac:dyDescent="0.25">
      <c r="A4" s="216"/>
      <c r="B4" s="216"/>
      <c r="C4" s="216"/>
      <c r="D4" s="216"/>
      <c r="E4" s="216"/>
      <c r="F4" s="9" t="s">
        <v>53</v>
      </c>
      <c r="G4" s="10" t="s">
        <v>17</v>
      </c>
      <c r="H4" s="9" t="s">
        <v>49</v>
      </c>
      <c r="I4" s="9" t="s">
        <v>50</v>
      </c>
    </row>
    <row r="5" spans="1:15" s="15" customFormat="1" ht="18" customHeight="1" x14ac:dyDescent="0.25">
      <c r="A5" s="129">
        <v>1</v>
      </c>
      <c r="B5" s="130" t="s">
        <v>6</v>
      </c>
      <c r="C5" s="131"/>
      <c r="D5" s="132">
        <f>D6+D9+D13+D29+D34+D39+D42</f>
        <v>2</v>
      </c>
      <c r="E5" s="133"/>
      <c r="F5" s="132">
        <f>F6+F9+F13+F29+F34+F39+F42</f>
        <v>29949000</v>
      </c>
      <c r="G5" s="132">
        <f>G6+G9+G13+G29+G34+G39+G42</f>
        <v>0</v>
      </c>
      <c r="H5" s="132">
        <f>H6+H9+H13+H29+H34+H39+H42</f>
        <v>29949000</v>
      </c>
      <c r="I5" s="132">
        <f>I6+I9+I13+I29+I34+I39+I42</f>
        <v>0</v>
      </c>
      <c r="J5" s="14"/>
      <c r="K5" s="71"/>
      <c r="L5" s="71"/>
      <c r="M5" s="71"/>
    </row>
    <row r="6" spans="1:15" s="19" customFormat="1" ht="15.75" x14ac:dyDescent="0.25">
      <c r="A6" s="59" t="s">
        <v>127</v>
      </c>
      <c r="B6" s="138" t="s">
        <v>197</v>
      </c>
      <c r="C6" s="75" t="s">
        <v>28</v>
      </c>
      <c r="D6" s="103"/>
      <c r="E6" s="103"/>
      <c r="F6" s="134">
        <f>SUM(F7:F8)</f>
        <v>9983000</v>
      </c>
      <c r="G6" s="134">
        <f t="shared" ref="G6:H6" si="0">SUM(G7:G8)</f>
        <v>0</v>
      </c>
      <c r="H6" s="134">
        <f t="shared" si="0"/>
        <v>9983000</v>
      </c>
      <c r="I6" s="119">
        <v>0</v>
      </c>
      <c r="J6" s="139"/>
      <c r="K6" s="135"/>
      <c r="L6" s="135"/>
      <c r="M6" s="135"/>
      <c r="O6" s="74"/>
    </row>
    <row r="7" spans="1:15" ht="20.100000000000001" customHeight="1" x14ac:dyDescent="0.25">
      <c r="A7" s="51"/>
      <c r="B7" s="11" t="s">
        <v>126</v>
      </c>
      <c r="C7" s="51"/>
      <c r="D7" s="53">
        <v>6</v>
      </c>
      <c r="E7" s="53">
        <v>0.79</v>
      </c>
      <c r="F7" s="54">
        <f>E7*D7*$K$2*$L$2</f>
        <v>7062600</v>
      </c>
      <c r="G7" s="55"/>
      <c r="H7" s="54">
        <f>F7</f>
        <v>7062600</v>
      </c>
      <c r="I7" s="55"/>
      <c r="J7" s="12" t="s">
        <v>171</v>
      </c>
      <c r="K7" s="12"/>
      <c r="O7" s="27"/>
    </row>
    <row r="8" spans="1:15" ht="20.100000000000001" customHeight="1" x14ac:dyDescent="0.25">
      <c r="A8" s="51"/>
      <c r="B8" s="11" t="s">
        <v>141</v>
      </c>
      <c r="C8" s="51"/>
      <c r="D8" s="53">
        <v>4</v>
      </c>
      <c r="E8" s="53">
        <v>0.49</v>
      </c>
      <c r="F8" s="54">
        <f>E8*D8*$K$2*$L$2</f>
        <v>2920400</v>
      </c>
      <c r="G8" s="55"/>
      <c r="H8" s="54">
        <f>F8</f>
        <v>2920400</v>
      </c>
      <c r="I8" s="55"/>
      <c r="K8" s="12"/>
      <c r="O8" s="27"/>
    </row>
    <row r="9" spans="1:15" s="19" customFormat="1" ht="15.75" x14ac:dyDescent="0.25">
      <c r="A9" s="59" t="s">
        <v>128</v>
      </c>
      <c r="B9" s="138" t="s">
        <v>66</v>
      </c>
      <c r="C9" s="75" t="s">
        <v>29</v>
      </c>
      <c r="D9" s="103">
        <f>SUM(D10:D12)</f>
        <v>0</v>
      </c>
      <c r="E9" s="103"/>
      <c r="F9" s="134">
        <f>SUM(F10:F12)</f>
        <v>0</v>
      </c>
      <c r="G9" s="134">
        <f t="shared" ref="G9:H9" si="1">SUM(G10:G12)</f>
        <v>0</v>
      </c>
      <c r="H9" s="134">
        <f t="shared" si="1"/>
        <v>0</v>
      </c>
      <c r="I9" s="119">
        <v>0</v>
      </c>
      <c r="J9" s="139"/>
      <c r="K9" s="139"/>
      <c r="L9" s="135"/>
      <c r="M9" s="135"/>
      <c r="O9" s="74"/>
    </row>
    <row r="10" spans="1:15" ht="18" customHeight="1" x14ac:dyDescent="0.25">
      <c r="A10" s="51"/>
      <c r="B10" s="11" t="s">
        <v>140</v>
      </c>
      <c r="C10" s="51"/>
      <c r="D10" s="53"/>
      <c r="E10" s="53">
        <v>0.49</v>
      </c>
      <c r="F10" s="54">
        <f t="shared" ref="F10:F12" si="2">E10*D10*$K$2*$L$2</f>
        <v>0</v>
      </c>
      <c r="G10" s="55"/>
      <c r="H10" s="54">
        <f>F10</f>
        <v>0</v>
      </c>
      <c r="I10" s="55"/>
      <c r="K10" s="12"/>
      <c r="O10" s="27"/>
    </row>
    <row r="11" spans="1:15" ht="18" customHeight="1" x14ac:dyDescent="0.25">
      <c r="A11" s="51"/>
      <c r="B11" s="11" t="s">
        <v>142</v>
      </c>
      <c r="C11" s="51"/>
      <c r="D11" s="53"/>
      <c r="E11" s="53">
        <v>0.49</v>
      </c>
      <c r="F11" s="54">
        <f t="shared" si="2"/>
        <v>0</v>
      </c>
      <c r="G11" s="55"/>
      <c r="H11" s="54">
        <f>F11</f>
        <v>0</v>
      </c>
      <c r="I11" s="55"/>
      <c r="K11" s="12"/>
      <c r="O11" s="27"/>
    </row>
    <row r="12" spans="1:15" ht="18" customHeight="1" x14ac:dyDescent="0.25">
      <c r="A12" s="51"/>
      <c r="B12" s="11" t="s">
        <v>143</v>
      </c>
      <c r="C12" s="51"/>
      <c r="D12" s="53"/>
      <c r="E12" s="53">
        <v>0.49</v>
      </c>
      <c r="F12" s="54">
        <f t="shared" si="2"/>
        <v>0</v>
      </c>
      <c r="G12" s="55"/>
      <c r="H12" s="54">
        <f>F12</f>
        <v>0</v>
      </c>
      <c r="I12" s="55"/>
      <c r="K12" s="12"/>
      <c r="O12" s="27"/>
    </row>
    <row r="13" spans="1:15" s="19" customFormat="1" ht="15.75" x14ac:dyDescent="0.25">
      <c r="A13" s="59" t="s">
        <v>129</v>
      </c>
      <c r="B13" s="138" t="s">
        <v>67</v>
      </c>
      <c r="C13" s="75" t="s">
        <v>29</v>
      </c>
      <c r="D13" s="134">
        <f>D14+D19+D24</f>
        <v>0</v>
      </c>
      <c r="E13" s="103"/>
      <c r="F13" s="134">
        <f>F14+F19+F24</f>
        <v>0</v>
      </c>
      <c r="G13" s="134">
        <f t="shared" ref="G13:I13" si="3">G14+G19+G24</f>
        <v>0</v>
      </c>
      <c r="H13" s="134">
        <f t="shared" si="3"/>
        <v>0</v>
      </c>
      <c r="I13" s="134">
        <f t="shared" si="3"/>
        <v>0</v>
      </c>
      <c r="J13" s="139"/>
      <c r="K13" s="139"/>
      <c r="L13" s="135"/>
      <c r="M13" s="135"/>
      <c r="O13" s="74"/>
    </row>
    <row r="14" spans="1:15" ht="31.5" x14ac:dyDescent="0.25">
      <c r="A14" s="59" t="s">
        <v>132</v>
      </c>
      <c r="B14" s="108" t="s">
        <v>131</v>
      </c>
      <c r="C14" s="107" t="s">
        <v>29</v>
      </c>
      <c r="D14" s="136">
        <f>SUM(D15:D18)</f>
        <v>0</v>
      </c>
      <c r="E14" s="136"/>
      <c r="F14" s="137">
        <f>SUM(F15:F18)</f>
        <v>0</v>
      </c>
      <c r="G14" s="137">
        <f t="shared" ref="G14:I14" si="4">SUM(G15:G18)</f>
        <v>0</v>
      </c>
      <c r="H14" s="137">
        <f t="shared" si="4"/>
        <v>0</v>
      </c>
      <c r="I14" s="137">
        <f t="shared" si="4"/>
        <v>0</v>
      </c>
      <c r="K14" s="12"/>
      <c r="O14" s="27"/>
    </row>
    <row r="15" spans="1:15" ht="15.75" x14ac:dyDescent="0.25">
      <c r="A15" s="51"/>
      <c r="B15" s="11" t="s">
        <v>126</v>
      </c>
      <c r="C15" s="51"/>
      <c r="D15" s="53"/>
      <c r="E15" s="53">
        <v>0.79</v>
      </c>
      <c r="F15" s="54">
        <f t="shared" ref="F15:F18" si="5">E15*D15*$K$2*$L$2</f>
        <v>0</v>
      </c>
      <c r="G15" s="55"/>
      <c r="H15" s="54">
        <f t="shared" ref="H15:H18" si="6">F15</f>
        <v>0</v>
      </c>
      <c r="I15" s="55"/>
      <c r="K15" s="12"/>
      <c r="O15" s="27"/>
    </row>
    <row r="16" spans="1:15" ht="15.75" x14ac:dyDescent="0.25">
      <c r="A16" s="51"/>
      <c r="B16" s="11" t="s">
        <v>140</v>
      </c>
      <c r="C16" s="51"/>
      <c r="D16" s="53"/>
      <c r="E16" s="53">
        <v>0.49</v>
      </c>
      <c r="F16" s="54">
        <f t="shared" si="5"/>
        <v>0</v>
      </c>
      <c r="G16" s="55"/>
      <c r="H16" s="54">
        <f t="shared" si="6"/>
        <v>0</v>
      </c>
      <c r="I16" s="55"/>
      <c r="K16" s="12"/>
      <c r="O16" s="27"/>
    </row>
    <row r="17" spans="1:15" ht="15.75" x14ac:dyDescent="0.25">
      <c r="A17" s="51"/>
      <c r="B17" s="11" t="s">
        <v>142</v>
      </c>
      <c r="C17" s="51"/>
      <c r="D17" s="53"/>
      <c r="E17" s="53">
        <v>0.49</v>
      </c>
      <c r="F17" s="54">
        <f t="shared" si="5"/>
        <v>0</v>
      </c>
      <c r="G17" s="55"/>
      <c r="H17" s="54">
        <f t="shared" si="6"/>
        <v>0</v>
      </c>
      <c r="I17" s="55"/>
      <c r="J17" s="13"/>
      <c r="O17" s="27"/>
    </row>
    <row r="18" spans="1:15" ht="15.75" x14ac:dyDescent="0.25">
      <c r="A18" s="51"/>
      <c r="B18" s="11" t="s">
        <v>144</v>
      </c>
      <c r="C18" s="51"/>
      <c r="D18" s="53"/>
      <c r="E18" s="53">
        <v>0.25</v>
      </c>
      <c r="F18" s="54">
        <f t="shared" si="5"/>
        <v>0</v>
      </c>
      <c r="G18" s="55"/>
      <c r="H18" s="54">
        <f t="shared" si="6"/>
        <v>0</v>
      </c>
      <c r="I18" s="55"/>
      <c r="J18" s="13"/>
      <c r="O18" s="27"/>
    </row>
    <row r="19" spans="1:15" ht="31.5" x14ac:dyDescent="0.25">
      <c r="A19" s="59" t="s">
        <v>133</v>
      </c>
      <c r="B19" s="108" t="s">
        <v>136</v>
      </c>
      <c r="C19" s="107" t="s">
        <v>29</v>
      </c>
      <c r="D19" s="136">
        <f>SUM(D20:D23)</f>
        <v>0</v>
      </c>
      <c r="E19" s="136"/>
      <c r="F19" s="137">
        <f>SUM(F20:F23)</f>
        <v>0</v>
      </c>
      <c r="G19" s="137">
        <f t="shared" ref="G19" si="7">SUM(G20:G23)</f>
        <v>0</v>
      </c>
      <c r="H19" s="137">
        <f t="shared" ref="H19" si="8">SUM(H20:H23)</f>
        <v>0</v>
      </c>
      <c r="I19" s="137">
        <f t="shared" ref="I19" si="9">SUM(I20:I23)</f>
        <v>0</v>
      </c>
      <c r="O19" s="27"/>
    </row>
    <row r="20" spans="1:15" ht="15.75" x14ac:dyDescent="0.25">
      <c r="A20" s="51"/>
      <c r="B20" s="11" t="s">
        <v>126</v>
      </c>
      <c r="C20" s="51"/>
      <c r="D20" s="53"/>
      <c r="E20" s="53">
        <v>0.79</v>
      </c>
      <c r="F20" s="54">
        <f t="shared" ref="F20:F23" si="10">E20*D20*$K$2*$L$2</f>
        <v>0</v>
      </c>
      <c r="G20" s="55"/>
      <c r="H20" s="54">
        <f t="shared" ref="H20" si="11">F20</f>
        <v>0</v>
      </c>
      <c r="I20" s="55"/>
      <c r="K20" s="12"/>
      <c r="O20" s="27"/>
    </row>
    <row r="21" spans="1:15" ht="15.75" x14ac:dyDescent="0.25">
      <c r="A21" s="51"/>
      <c r="B21" s="11" t="s">
        <v>140</v>
      </c>
      <c r="C21" s="51"/>
      <c r="D21" s="53"/>
      <c r="E21" s="53">
        <v>0.49</v>
      </c>
      <c r="F21" s="54">
        <f t="shared" si="10"/>
        <v>0</v>
      </c>
      <c r="G21" s="55"/>
      <c r="H21" s="54">
        <f t="shared" ref="H21:H28" si="12">F21</f>
        <v>0</v>
      </c>
      <c r="I21" s="55"/>
      <c r="K21" s="12"/>
      <c r="O21" s="27"/>
    </row>
    <row r="22" spans="1:15" ht="15.75" x14ac:dyDescent="0.25">
      <c r="A22" s="51"/>
      <c r="B22" s="11" t="s">
        <v>142</v>
      </c>
      <c r="C22" s="51"/>
      <c r="D22" s="53"/>
      <c r="E22" s="53">
        <v>0.49</v>
      </c>
      <c r="F22" s="54">
        <f t="shared" si="10"/>
        <v>0</v>
      </c>
      <c r="G22" s="55"/>
      <c r="H22" s="54">
        <f t="shared" si="12"/>
        <v>0</v>
      </c>
      <c r="I22" s="55"/>
      <c r="J22" s="13"/>
      <c r="O22" s="27"/>
    </row>
    <row r="23" spans="1:15" ht="15.75" x14ac:dyDescent="0.25">
      <c r="A23" s="51"/>
      <c r="B23" s="11" t="s">
        <v>145</v>
      </c>
      <c r="C23" s="51"/>
      <c r="D23" s="53"/>
      <c r="E23" s="53">
        <v>0.25</v>
      </c>
      <c r="F23" s="54">
        <f t="shared" si="10"/>
        <v>0</v>
      </c>
      <c r="G23" s="55"/>
      <c r="H23" s="54">
        <f t="shared" si="12"/>
        <v>0</v>
      </c>
      <c r="I23" s="55"/>
      <c r="J23" s="13"/>
      <c r="O23" s="27"/>
    </row>
    <row r="24" spans="1:15" ht="31.5" x14ac:dyDescent="0.25">
      <c r="A24" s="59" t="s">
        <v>134</v>
      </c>
      <c r="B24" s="108" t="s">
        <v>135</v>
      </c>
      <c r="C24" s="107" t="s">
        <v>29</v>
      </c>
      <c r="D24" s="136">
        <f>SUM(D25:D28)</f>
        <v>0</v>
      </c>
      <c r="E24" s="136"/>
      <c r="F24" s="137">
        <f>SUM(F25:F28)</f>
        <v>0</v>
      </c>
      <c r="G24" s="137">
        <f t="shared" ref="G24" si="13">SUM(G25:G28)</f>
        <v>0</v>
      </c>
      <c r="H24" s="137">
        <f t="shared" ref="H24" si="14">SUM(H25:H28)</f>
        <v>0</v>
      </c>
      <c r="I24" s="137">
        <f t="shared" ref="I24" si="15">SUM(I25:I28)</f>
        <v>0</v>
      </c>
      <c r="O24" s="27"/>
    </row>
    <row r="25" spans="1:15" ht="15.75" x14ac:dyDescent="0.25">
      <c r="A25" s="51"/>
      <c r="B25" s="11" t="s">
        <v>142</v>
      </c>
      <c r="C25" s="51"/>
      <c r="D25" s="53"/>
      <c r="E25" s="53">
        <v>0.49</v>
      </c>
      <c r="F25" s="54">
        <f t="shared" ref="F25:F28" si="16">E25*D25*$K$2*$L$2</f>
        <v>0</v>
      </c>
      <c r="G25" s="55"/>
      <c r="H25" s="54">
        <f t="shared" ref="H25" si="17">F25</f>
        <v>0</v>
      </c>
      <c r="I25" s="55"/>
      <c r="K25" s="12"/>
      <c r="O25" s="27"/>
    </row>
    <row r="26" spans="1:15" ht="15.75" x14ac:dyDescent="0.25">
      <c r="A26" s="51"/>
      <c r="B26" s="11" t="s">
        <v>144</v>
      </c>
      <c r="C26" s="51"/>
      <c r="D26" s="53"/>
      <c r="E26" s="53">
        <v>0.25</v>
      </c>
      <c r="F26" s="54">
        <f t="shared" si="16"/>
        <v>0</v>
      </c>
      <c r="G26" s="55"/>
      <c r="H26" s="54">
        <f t="shared" si="12"/>
        <v>0</v>
      </c>
      <c r="I26" s="55"/>
      <c r="J26" s="13"/>
      <c r="O26" s="27"/>
    </row>
    <row r="27" spans="1:15" ht="15.75" x14ac:dyDescent="0.25">
      <c r="A27" s="51"/>
      <c r="B27" s="11" t="s">
        <v>145</v>
      </c>
      <c r="C27" s="51"/>
      <c r="D27" s="53"/>
      <c r="E27" s="53">
        <v>0.25</v>
      </c>
      <c r="F27" s="54">
        <f t="shared" si="16"/>
        <v>0</v>
      </c>
      <c r="G27" s="55"/>
      <c r="H27" s="54">
        <f t="shared" si="12"/>
        <v>0</v>
      </c>
      <c r="I27" s="55"/>
      <c r="J27" s="13"/>
      <c r="O27" s="27"/>
    </row>
    <row r="28" spans="1:15" ht="15.75" x14ac:dyDescent="0.25">
      <c r="A28" s="51"/>
      <c r="B28" s="11" t="s">
        <v>146</v>
      </c>
      <c r="C28" s="51"/>
      <c r="D28" s="53"/>
      <c r="E28" s="53">
        <v>0.16</v>
      </c>
      <c r="F28" s="54">
        <f t="shared" si="16"/>
        <v>0</v>
      </c>
      <c r="G28" s="55"/>
      <c r="H28" s="54">
        <f t="shared" si="12"/>
        <v>0</v>
      </c>
      <c r="I28" s="55"/>
      <c r="J28" s="13"/>
      <c r="O28" s="27"/>
    </row>
    <row r="29" spans="1:15" s="19" customFormat="1" ht="15.75" x14ac:dyDescent="0.25">
      <c r="A29" s="59" t="s">
        <v>130</v>
      </c>
      <c r="B29" s="138" t="s">
        <v>68</v>
      </c>
      <c r="C29" s="75" t="s">
        <v>29</v>
      </c>
      <c r="D29" s="103">
        <f>SUM(D30:D33)</f>
        <v>0</v>
      </c>
      <c r="E29" s="103"/>
      <c r="F29" s="134">
        <f>SUM(F30:F33)</f>
        <v>0</v>
      </c>
      <c r="G29" s="134">
        <f t="shared" ref="G29:H29" si="18">SUM(G30:G33)</f>
        <v>0</v>
      </c>
      <c r="H29" s="134">
        <f t="shared" si="18"/>
        <v>0</v>
      </c>
      <c r="I29" s="119">
        <v>0</v>
      </c>
      <c r="K29" s="135"/>
      <c r="L29" s="135"/>
      <c r="M29" s="135"/>
      <c r="O29" s="74"/>
    </row>
    <row r="30" spans="1:15" ht="15.75" x14ac:dyDescent="0.25">
      <c r="A30" s="51"/>
      <c r="B30" s="11" t="s">
        <v>126</v>
      </c>
      <c r="C30" s="51"/>
      <c r="D30" s="53"/>
      <c r="E30" s="53">
        <v>0.79</v>
      </c>
      <c r="F30" s="54">
        <f t="shared" ref="F30:F33" si="19">E30*D30*$K$2*$L$2</f>
        <v>0</v>
      </c>
      <c r="G30" s="55"/>
      <c r="H30" s="54">
        <f t="shared" ref="H30:H33" si="20">F30</f>
        <v>0</v>
      </c>
      <c r="I30" s="55"/>
      <c r="J30" s="13"/>
      <c r="O30" s="27"/>
    </row>
    <row r="31" spans="1:15" ht="15.75" x14ac:dyDescent="0.25">
      <c r="A31" s="51"/>
      <c r="B31" s="11" t="s">
        <v>142</v>
      </c>
      <c r="C31" s="51"/>
      <c r="D31" s="53"/>
      <c r="E31" s="53">
        <v>0.49</v>
      </c>
      <c r="F31" s="54">
        <f t="shared" si="19"/>
        <v>0</v>
      </c>
      <c r="G31" s="55"/>
      <c r="H31" s="54">
        <f t="shared" si="20"/>
        <v>0</v>
      </c>
      <c r="I31" s="55"/>
      <c r="J31" s="13"/>
      <c r="O31" s="27"/>
    </row>
    <row r="32" spans="1:15" ht="15.75" x14ac:dyDescent="0.25">
      <c r="A32" s="51"/>
      <c r="B32" s="11" t="s">
        <v>146</v>
      </c>
      <c r="C32" s="51"/>
      <c r="D32" s="53"/>
      <c r="E32" s="53">
        <v>0.16</v>
      </c>
      <c r="F32" s="54">
        <f t="shared" si="19"/>
        <v>0</v>
      </c>
      <c r="G32" s="55"/>
      <c r="H32" s="54">
        <f t="shared" si="20"/>
        <v>0</v>
      </c>
      <c r="I32" s="55"/>
      <c r="J32" s="13"/>
      <c r="O32" s="27"/>
    </row>
    <row r="33" spans="1:15" ht="15.75" x14ac:dyDescent="0.25">
      <c r="A33" s="51"/>
      <c r="B33" s="11" t="s">
        <v>147</v>
      </c>
      <c r="C33" s="51"/>
      <c r="D33" s="53"/>
      <c r="E33" s="53">
        <v>0.16</v>
      </c>
      <c r="F33" s="54">
        <f t="shared" si="19"/>
        <v>0</v>
      </c>
      <c r="G33" s="55"/>
      <c r="H33" s="54">
        <f t="shared" si="20"/>
        <v>0</v>
      </c>
      <c r="I33" s="55"/>
      <c r="J33" s="13"/>
      <c r="O33" s="27"/>
    </row>
    <row r="34" spans="1:15" s="19" customFormat="1" ht="15.75" x14ac:dyDescent="0.25">
      <c r="A34" s="59" t="s">
        <v>137</v>
      </c>
      <c r="B34" s="138" t="s">
        <v>69</v>
      </c>
      <c r="C34" s="75" t="s">
        <v>29</v>
      </c>
      <c r="D34" s="103">
        <v>1</v>
      </c>
      <c r="E34" s="103"/>
      <c r="F34" s="134">
        <f>SUM(F35:F38)</f>
        <v>0</v>
      </c>
      <c r="G34" s="134">
        <f>SUM(G35:G38)</f>
        <v>0</v>
      </c>
      <c r="H34" s="134">
        <f>SUM(H35:H38)</f>
        <v>0</v>
      </c>
      <c r="I34" s="119">
        <v>0</v>
      </c>
      <c r="K34" s="135"/>
      <c r="L34" s="135"/>
      <c r="M34" s="135"/>
      <c r="O34" s="74"/>
    </row>
    <row r="35" spans="1:15" ht="15.75" x14ac:dyDescent="0.25">
      <c r="A35" s="51"/>
      <c r="B35" s="11" t="s">
        <v>126</v>
      </c>
      <c r="C35" s="51"/>
      <c r="D35" s="53"/>
      <c r="E35" s="53">
        <v>0.79</v>
      </c>
      <c r="F35" s="54">
        <f t="shared" ref="F35:F38" si="21">E35*D35*$K$2*$L$2</f>
        <v>0</v>
      </c>
      <c r="G35" s="51"/>
      <c r="H35" s="54">
        <f t="shared" ref="H35:H38" si="22">F35</f>
        <v>0</v>
      </c>
      <c r="I35" s="55"/>
      <c r="J35" s="13"/>
      <c r="O35" s="27"/>
    </row>
    <row r="36" spans="1:15" ht="15.75" x14ac:dyDescent="0.25">
      <c r="A36" s="51"/>
      <c r="B36" s="11" t="s">
        <v>143</v>
      </c>
      <c r="C36" s="51"/>
      <c r="D36" s="53"/>
      <c r="E36" s="53">
        <v>0.49</v>
      </c>
      <c r="F36" s="54">
        <f t="shared" si="21"/>
        <v>0</v>
      </c>
      <c r="G36" s="51"/>
      <c r="H36" s="54">
        <f t="shared" si="22"/>
        <v>0</v>
      </c>
      <c r="I36" s="55"/>
      <c r="J36" s="13"/>
      <c r="O36" s="27"/>
    </row>
    <row r="37" spans="1:15" ht="15.75" x14ac:dyDescent="0.25">
      <c r="A37" s="51"/>
      <c r="B37" s="11" t="s">
        <v>144</v>
      </c>
      <c r="C37" s="51"/>
      <c r="D37" s="53"/>
      <c r="E37" s="53">
        <v>0.25</v>
      </c>
      <c r="F37" s="54">
        <f t="shared" si="21"/>
        <v>0</v>
      </c>
      <c r="G37" s="51"/>
      <c r="H37" s="54">
        <f t="shared" si="22"/>
        <v>0</v>
      </c>
      <c r="I37" s="55"/>
      <c r="J37" s="13"/>
      <c r="O37" s="27"/>
    </row>
    <row r="38" spans="1:15" ht="15.75" x14ac:dyDescent="0.25">
      <c r="A38" s="51"/>
      <c r="B38" s="11" t="s">
        <v>147</v>
      </c>
      <c r="C38" s="51"/>
      <c r="D38" s="53"/>
      <c r="E38" s="53">
        <v>0.16</v>
      </c>
      <c r="F38" s="54">
        <f t="shared" si="21"/>
        <v>0</v>
      </c>
      <c r="G38" s="51"/>
      <c r="H38" s="54">
        <f t="shared" si="22"/>
        <v>0</v>
      </c>
      <c r="I38" s="55"/>
      <c r="J38" s="13"/>
      <c r="O38" s="27"/>
    </row>
    <row r="39" spans="1:15" s="19" customFormat="1" ht="15.75" x14ac:dyDescent="0.25">
      <c r="A39" s="59" t="s">
        <v>138</v>
      </c>
      <c r="B39" s="138" t="s">
        <v>70</v>
      </c>
      <c r="C39" s="75" t="s">
        <v>29</v>
      </c>
      <c r="D39" s="103">
        <v>1</v>
      </c>
      <c r="E39" s="103"/>
      <c r="F39" s="134">
        <f>SUM(F40:F41)</f>
        <v>0</v>
      </c>
      <c r="G39" s="134">
        <f t="shared" ref="G39:I39" si="23">SUM(G40:G41)</f>
        <v>0</v>
      </c>
      <c r="H39" s="134">
        <f t="shared" si="23"/>
        <v>0</v>
      </c>
      <c r="I39" s="119">
        <f t="shared" si="23"/>
        <v>0</v>
      </c>
      <c r="K39" s="135"/>
      <c r="L39" s="135"/>
      <c r="M39" s="135"/>
      <c r="O39" s="74"/>
    </row>
    <row r="40" spans="1:15" ht="15.75" x14ac:dyDescent="0.25">
      <c r="A40" s="51"/>
      <c r="B40" s="11" t="s">
        <v>144</v>
      </c>
      <c r="C40" s="51"/>
      <c r="D40" s="53"/>
      <c r="E40" s="53">
        <v>0.25</v>
      </c>
      <c r="F40" s="54">
        <f t="shared" ref="F40:F41" si="24">E40*D40*$K$2*$L$2</f>
        <v>0</v>
      </c>
      <c r="G40" s="55"/>
      <c r="H40" s="54">
        <f t="shared" ref="H40:H41" si="25">F40</f>
        <v>0</v>
      </c>
      <c r="I40" s="55"/>
      <c r="J40" s="13"/>
      <c r="O40" s="27"/>
    </row>
    <row r="41" spans="1:15" ht="15.75" x14ac:dyDescent="0.25">
      <c r="A41" s="51"/>
      <c r="B41" s="11" t="s">
        <v>145</v>
      </c>
      <c r="C41" s="51"/>
      <c r="D41" s="53"/>
      <c r="E41" s="53">
        <v>0.25</v>
      </c>
      <c r="F41" s="54">
        <f t="shared" si="24"/>
        <v>0</v>
      </c>
      <c r="G41" s="55"/>
      <c r="H41" s="54">
        <f t="shared" si="25"/>
        <v>0</v>
      </c>
      <c r="I41" s="55"/>
      <c r="J41" s="13"/>
      <c r="O41" s="27"/>
    </row>
    <row r="42" spans="1:15" s="19" customFormat="1" ht="15.75" x14ac:dyDescent="0.25">
      <c r="A42" s="59" t="s">
        <v>139</v>
      </c>
      <c r="B42" s="138" t="s">
        <v>119</v>
      </c>
      <c r="C42" s="75" t="s">
        <v>29</v>
      </c>
      <c r="D42" s="103"/>
      <c r="E42" s="103"/>
      <c r="F42" s="134">
        <f>SUM(F43:F44)</f>
        <v>19966000</v>
      </c>
      <c r="G42" s="134">
        <f t="shared" ref="G42:H42" si="26">SUM(G43:G44)</f>
        <v>0</v>
      </c>
      <c r="H42" s="134">
        <f t="shared" si="26"/>
        <v>19966000</v>
      </c>
      <c r="I42" s="119">
        <f>SUM(I43:I44)</f>
        <v>0</v>
      </c>
      <c r="K42" s="135"/>
      <c r="L42" s="135"/>
      <c r="M42" s="135"/>
      <c r="O42" s="74"/>
    </row>
    <row r="43" spans="1:15" ht="15.75" x14ac:dyDescent="0.25">
      <c r="A43" s="56"/>
      <c r="B43" s="11" t="s">
        <v>126</v>
      </c>
      <c r="C43" s="51"/>
      <c r="D43" s="53">
        <v>12</v>
      </c>
      <c r="E43" s="53">
        <v>0.79</v>
      </c>
      <c r="F43" s="54">
        <f t="shared" ref="F43:F44" si="27">E43*D43*$K$2*$L$2</f>
        <v>14125200</v>
      </c>
      <c r="G43" s="55"/>
      <c r="H43" s="54">
        <f t="shared" ref="H43:H44" si="28">F43</f>
        <v>14125200</v>
      </c>
      <c r="I43" s="57"/>
      <c r="J43" s="13"/>
      <c r="O43" s="27"/>
    </row>
    <row r="44" spans="1:15" ht="15.75" x14ac:dyDescent="0.25">
      <c r="A44" s="51"/>
      <c r="B44" s="11" t="s">
        <v>141</v>
      </c>
      <c r="C44" s="51"/>
      <c r="D44" s="53">
        <v>8</v>
      </c>
      <c r="E44" s="53">
        <v>0.49</v>
      </c>
      <c r="F44" s="54">
        <f t="shared" si="27"/>
        <v>5840800</v>
      </c>
      <c r="G44" s="55"/>
      <c r="H44" s="54">
        <f t="shared" si="28"/>
        <v>5840800</v>
      </c>
      <c r="I44" s="55"/>
      <c r="J44" s="13"/>
      <c r="O44" s="27"/>
    </row>
    <row r="45" spans="1:15" ht="36" customHeight="1" x14ac:dyDescent="0.25">
      <c r="A45" s="129">
        <v>2</v>
      </c>
      <c r="B45" s="210" t="s">
        <v>39</v>
      </c>
      <c r="C45" s="210"/>
      <c r="D45" s="210"/>
      <c r="E45" s="133"/>
      <c r="F45" s="132">
        <f>F46+F54+F58</f>
        <v>0</v>
      </c>
      <c r="G45" s="132">
        <f>G46+G54+G58</f>
        <v>0</v>
      </c>
      <c r="H45" s="132">
        <f>H46+H54+H58</f>
        <v>0</v>
      </c>
      <c r="I45" s="132">
        <f>I46+I54+I58</f>
        <v>0</v>
      </c>
      <c r="J45" s="13"/>
      <c r="O45" s="27"/>
    </row>
    <row r="46" spans="1:15" ht="15.75" x14ac:dyDescent="0.25">
      <c r="A46" s="95" t="s">
        <v>149</v>
      </c>
      <c r="B46" s="98" t="s">
        <v>71</v>
      </c>
      <c r="C46" s="99"/>
      <c r="D46" s="98"/>
      <c r="E46" s="100"/>
      <c r="F46" s="122">
        <f>SUM(F47:F53)</f>
        <v>0</v>
      </c>
      <c r="G46" s="122">
        <f>SUM(G47:G53)</f>
        <v>0</v>
      </c>
      <c r="H46" s="122">
        <f>SUM(H47:H53)</f>
        <v>0</v>
      </c>
      <c r="I46" s="122">
        <f>SUM(I47:I53)</f>
        <v>0</v>
      </c>
      <c r="J46" s="13"/>
      <c r="O46" s="27"/>
    </row>
    <row r="47" spans="1:15" ht="15.75" x14ac:dyDescent="0.25">
      <c r="A47" s="59"/>
      <c r="B47" s="55" t="s">
        <v>152</v>
      </c>
      <c r="C47" s="60"/>
      <c r="D47" s="55"/>
      <c r="E47" s="61"/>
      <c r="F47" s="123"/>
      <c r="G47" s="124">
        <f t="shared" ref="G47:G53" si="29">D47*E47</f>
        <v>0</v>
      </c>
      <c r="H47" s="125">
        <f t="shared" ref="H47:H53" si="30">F47</f>
        <v>0</v>
      </c>
      <c r="I47" s="123"/>
      <c r="J47" s="13"/>
      <c r="O47" s="27"/>
    </row>
    <row r="48" spans="1:15" ht="15.75" x14ac:dyDescent="0.25">
      <c r="A48" s="59"/>
      <c r="B48" s="55" t="s">
        <v>152</v>
      </c>
      <c r="C48" s="60"/>
      <c r="D48" s="55"/>
      <c r="E48" s="61"/>
      <c r="F48" s="123"/>
      <c r="G48" s="124">
        <f t="shared" si="29"/>
        <v>0</v>
      </c>
      <c r="H48" s="125">
        <f t="shared" si="30"/>
        <v>0</v>
      </c>
      <c r="I48" s="123"/>
      <c r="J48" s="13"/>
      <c r="O48" s="27"/>
    </row>
    <row r="49" spans="1:15" ht="15.75" x14ac:dyDescent="0.25">
      <c r="A49" s="59"/>
      <c r="B49" s="55" t="s">
        <v>152</v>
      </c>
      <c r="C49" s="60"/>
      <c r="D49" s="55"/>
      <c r="E49" s="61"/>
      <c r="F49" s="123"/>
      <c r="G49" s="124">
        <f t="shared" si="29"/>
        <v>0</v>
      </c>
      <c r="H49" s="125">
        <f t="shared" si="30"/>
        <v>0</v>
      </c>
      <c r="I49" s="123"/>
      <c r="J49" s="13"/>
      <c r="O49" s="27"/>
    </row>
    <row r="50" spans="1:15" ht="15.75" x14ac:dyDescent="0.25">
      <c r="A50" s="59"/>
      <c r="B50" s="55" t="s">
        <v>152</v>
      </c>
      <c r="C50" s="60"/>
      <c r="D50" s="55"/>
      <c r="E50" s="61"/>
      <c r="F50" s="123"/>
      <c r="G50" s="124">
        <f t="shared" si="29"/>
        <v>0</v>
      </c>
      <c r="H50" s="125">
        <f t="shared" si="30"/>
        <v>0</v>
      </c>
      <c r="I50" s="123"/>
      <c r="J50" s="13"/>
      <c r="O50" s="27"/>
    </row>
    <row r="51" spans="1:15" ht="15.75" x14ac:dyDescent="0.25">
      <c r="A51" s="59"/>
      <c r="B51" s="55" t="s">
        <v>152</v>
      </c>
      <c r="C51" s="60"/>
      <c r="D51" s="55"/>
      <c r="E51" s="61"/>
      <c r="F51" s="123"/>
      <c r="G51" s="124">
        <f t="shared" si="29"/>
        <v>0</v>
      </c>
      <c r="H51" s="125">
        <f t="shared" si="30"/>
        <v>0</v>
      </c>
      <c r="I51" s="123"/>
      <c r="J51" s="13"/>
      <c r="O51" s="27"/>
    </row>
    <row r="52" spans="1:15" ht="15.75" x14ac:dyDescent="0.25">
      <c r="A52" s="59"/>
      <c r="B52" s="52" t="s">
        <v>152</v>
      </c>
      <c r="C52" s="60"/>
      <c r="D52" s="55"/>
      <c r="E52" s="61"/>
      <c r="F52" s="123"/>
      <c r="G52" s="124">
        <f t="shared" si="29"/>
        <v>0</v>
      </c>
      <c r="H52" s="125">
        <f t="shared" si="30"/>
        <v>0</v>
      </c>
      <c r="I52" s="123"/>
      <c r="J52" s="13"/>
      <c r="O52" s="27"/>
    </row>
    <row r="53" spans="1:15" ht="15.75" x14ac:dyDescent="0.25">
      <c r="A53" s="59"/>
      <c r="B53" s="55" t="s">
        <v>152</v>
      </c>
      <c r="C53" s="60"/>
      <c r="D53" s="55"/>
      <c r="E53" s="61"/>
      <c r="F53" s="123"/>
      <c r="G53" s="124">
        <f t="shared" si="29"/>
        <v>0</v>
      </c>
      <c r="H53" s="125">
        <f t="shared" si="30"/>
        <v>0</v>
      </c>
      <c r="I53" s="123"/>
      <c r="J53" s="13"/>
      <c r="O53" s="27"/>
    </row>
    <row r="54" spans="1:15" ht="15.75" x14ac:dyDescent="0.25">
      <c r="A54" s="95" t="s">
        <v>150</v>
      </c>
      <c r="B54" s="98" t="s">
        <v>92</v>
      </c>
      <c r="C54" s="99"/>
      <c r="D54" s="98"/>
      <c r="E54" s="100"/>
      <c r="F54" s="122">
        <f>SUM(F55:F57)</f>
        <v>0</v>
      </c>
      <c r="G54" s="122">
        <f>SUM(G55:G57)</f>
        <v>0</v>
      </c>
      <c r="H54" s="122">
        <f>SUM(H55:H57)</f>
        <v>0</v>
      </c>
      <c r="I54" s="122">
        <f>SUM(I55:I57)</f>
        <v>0</v>
      </c>
      <c r="O54" s="27"/>
    </row>
    <row r="55" spans="1:15" ht="15.75" x14ac:dyDescent="0.25">
      <c r="A55" s="62"/>
      <c r="B55" s="63" t="s">
        <v>153</v>
      </c>
      <c r="C55" s="64"/>
      <c r="D55" s="63"/>
      <c r="E55" s="65"/>
      <c r="F55" s="104"/>
      <c r="G55" s="124">
        <f>D55*E55</f>
        <v>0</v>
      </c>
      <c r="H55" s="125">
        <f t="shared" ref="H55:H57" si="31">F55</f>
        <v>0</v>
      </c>
      <c r="I55" s="104"/>
      <c r="O55" s="27"/>
    </row>
    <row r="56" spans="1:15" ht="15.75" x14ac:dyDescent="0.25">
      <c r="A56" s="62"/>
      <c r="B56" s="63" t="s">
        <v>153</v>
      </c>
      <c r="C56" s="64"/>
      <c r="D56" s="63"/>
      <c r="E56" s="65"/>
      <c r="F56" s="104"/>
      <c r="G56" s="124">
        <f>D56*E56</f>
        <v>0</v>
      </c>
      <c r="H56" s="125">
        <f t="shared" si="31"/>
        <v>0</v>
      </c>
      <c r="I56" s="104"/>
      <c r="O56" s="27"/>
    </row>
    <row r="57" spans="1:15" ht="15.75" x14ac:dyDescent="0.25">
      <c r="A57" s="51"/>
      <c r="B57" s="63" t="s">
        <v>153</v>
      </c>
      <c r="C57" s="64"/>
      <c r="D57" s="63"/>
      <c r="E57" s="65"/>
      <c r="F57" s="104"/>
      <c r="G57" s="124">
        <f>D57*E57</f>
        <v>0</v>
      </c>
      <c r="H57" s="125">
        <f t="shared" si="31"/>
        <v>0</v>
      </c>
      <c r="I57" s="126"/>
      <c r="J57" s="69"/>
      <c r="O57" s="27"/>
    </row>
    <row r="58" spans="1:15" ht="15.75" hidden="1" x14ac:dyDescent="0.25">
      <c r="A58" s="95" t="s">
        <v>151</v>
      </c>
      <c r="B58" s="98" t="s">
        <v>72</v>
      </c>
      <c r="C58" s="99"/>
      <c r="D58" s="98"/>
      <c r="E58" s="100"/>
      <c r="F58" s="122">
        <f>SUM(F59:F61)</f>
        <v>0</v>
      </c>
      <c r="G58" s="122">
        <f t="shared" ref="G58:I58" si="32">SUM(G59:G61)</f>
        <v>0</v>
      </c>
      <c r="H58" s="122">
        <f t="shared" si="32"/>
        <v>0</v>
      </c>
      <c r="I58" s="122">
        <f t="shared" si="32"/>
        <v>0</v>
      </c>
      <c r="J58" s="69"/>
      <c r="O58" s="27"/>
    </row>
    <row r="59" spans="1:15" ht="15.75" hidden="1" x14ac:dyDescent="0.25">
      <c r="A59" s="51"/>
      <c r="B59" s="55" t="s">
        <v>73</v>
      </c>
      <c r="C59" s="56" t="s">
        <v>76</v>
      </c>
      <c r="D59" s="55"/>
      <c r="E59" s="61"/>
      <c r="F59" s="126">
        <f>D59*E59</f>
        <v>0</v>
      </c>
      <c r="G59" s="125"/>
      <c r="H59" s="125">
        <f>F59</f>
        <v>0</v>
      </c>
      <c r="I59" s="126"/>
      <c r="J59" s="69"/>
      <c r="O59" s="27"/>
    </row>
    <row r="60" spans="1:15" s="19" customFormat="1" ht="15.75" hidden="1" x14ac:dyDescent="0.25">
      <c r="A60" s="51"/>
      <c r="B60" s="55" t="s">
        <v>74</v>
      </c>
      <c r="C60" s="56" t="s">
        <v>77</v>
      </c>
      <c r="D60" s="55"/>
      <c r="E60" s="61"/>
      <c r="F60" s="126">
        <f t="shared" ref="F60:F61" si="33">D60*E60</f>
        <v>0</v>
      </c>
      <c r="G60" s="125"/>
      <c r="H60" s="125">
        <f t="shared" ref="H60:H61" si="34">F60</f>
        <v>0</v>
      </c>
      <c r="I60" s="126"/>
      <c r="J60" s="70"/>
      <c r="K60" s="18"/>
      <c r="L60" s="72"/>
      <c r="M60" s="18"/>
      <c r="O60" s="27"/>
    </row>
    <row r="61" spans="1:15" ht="15.75" hidden="1" x14ac:dyDescent="0.25">
      <c r="A61" s="51"/>
      <c r="B61" s="55" t="s">
        <v>75</v>
      </c>
      <c r="C61" s="56" t="s">
        <v>78</v>
      </c>
      <c r="D61" s="55"/>
      <c r="E61" s="61"/>
      <c r="F61" s="126">
        <f t="shared" si="33"/>
        <v>0</v>
      </c>
      <c r="G61" s="125"/>
      <c r="H61" s="125">
        <f t="shared" si="34"/>
        <v>0</v>
      </c>
      <c r="I61" s="126"/>
      <c r="J61" s="16"/>
      <c r="L61" s="73"/>
      <c r="O61" s="27"/>
    </row>
    <row r="62" spans="1:15" s="163" customFormat="1" ht="20.45" hidden="1" customHeight="1" x14ac:dyDescent="0.25">
      <c r="A62" s="173"/>
      <c r="B62" s="174"/>
      <c r="C62" s="174"/>
      <c r="D62" s="174"/>
      <c r="E62" s="175"/>
      <c r="F62" s="176"/>
      <c r="G62" s="176"/>
      <c r="H62" s="176"/>
      <c r="I62" s="176"/>
      <c r="J62" s="212"/>
      <c r="K62" s="178"/>
      <c r="L62" s="179"/>
      <c r="M62" s="178"/>
      <c r="O62" s="180"/>
    </row>
    <row r="63" spans="1:15" s="163" customFormat="1" ht="15.75" hidden="1" x14ac:dyDescent="0.25">
      <c r="A63" s="181"/>
      <c r="B63" s="182"/>
      <c r="C63" s="181"/>
      <c r="D63" s="183"/>
      <c r="E63" s="184"/>
      <c r="F63" s="185"/>
      <c r="G63" s="186"/>
      <c r="H63" s="186"/>
      <c r="I63" s="186"/>
      <c r="J63" s="212"/>
      <c r="K63" s="178"/>
      <c r="L63" s="179"/>
      <c r="M63" s="178"/>
      <c r="O63" s="180"/>
    </row>
    <row r="64" spans="1:15" s="163" customFormat="1" ht="15.75" hidden="1" x14ac:dyDescent="0.25">
      <c r="A64" s="181"/>
      <c r="B64" s="182"/>
      <c r="C64" s="181"/>
      <c r="D64" s="183"/>
      <c r="E64" s="184"/>
      <c r="F64" s="185"/>
      <c r="G64" s="186"/>
      <c r="H64" s="186"/>
      <c r="I64" s="186"/>
      <c r="J64" s="212"/>
      <c r="K64" s="178"/>
      <c r="L64" s="179"/>
      <c r="M64" s="178"/>
      <c r="O64" s="180"/>
    </row>
    <row r="65" spans="1:15" s="163" customFormat="1" ht="15.75" hidden="1" x14ac:dyDescent="0.25">
      <c r="A65" s="181"/>
      <c r="B65" s="182"/>
      <c r="C65" s="181"/>
      <c r="D65" s="183"/>
      <c r="E65" s="184"/>
      <c r="F65" s="185"/>
      <c r="G65" s="186"/>
      <c r="H65" s="186"/>
      <c r="I65" s="186"/>
      <c r="J65" s="212"/>
      <c r="K65" s="178"/>
      <c r="L65" s="179"/>
      <c r="M65" s="178"/>
      <c r="O65" s="180"/>
    </row>
    <row r="66" spans="1:15" s="163" customFormat="1" ht="15.75" hidden="1" x14ac:dyDescent="0.25">
      <c r="A66" s="181"/>
      <c r="B66" s="182"/>
      <c r="C66" s="181"/>
      <c r="D66" s="183"/>
      <c r="E66" s="184"/>
      <c r="F66" s="185"/>
      <c r="G66" s="186"/>
      <c r="H66" s="186"/>
      <c r="I66" s="186"/>
      <c r="J66" s="212"/>
      <c r="K66" s="178"/>
      <c r="L66" s="179"/>
      <c r="M66" s="178"/>
      <c r="O66" s="180"/>
    </row>
    <row r="67" spans="1:15" ht="23.1" customHeight="1" x14ac:dyDescent="0.25">
      <c r="A67" s="129">
        <v>3</v>
      </c>
      <c r="B67" s="130" t="s">
        <v>40</v>
      </c>
      <c r="C67" s="130"/>
      <c r="D67" s="130"/>
      <c r="E67" s="133"/>
      <c r="F67" s="132">
        <f>F68+F69+F73+F77+F87+F90</f>
        <v>0</v>
      </c>
      <c r="G67" s="132">
        <f t="shared" ref="G67:I67" si="35">G68+G69+G73+G77+G87+G90</f>
        <v>0</v>
      </c>
      <c r="H67" s="132">
        <f t="shared" si="35"/>
        <v>0</v>
      </c>
      <c r="I67" s="132">
        <f t="shared" si="35"/>
        <v>0</v>
      </c>
      <c r="O67" s="27"/>
    </row>
    <row r="68" spans="1:15" s="113" customFormat="1" ht="15.75" x14ac:dyDescent="0.25">
      <c r="A68" s="107" t="s">
        <v>186</v>
      </c>
      <c r="B68" s="108" t="s">
        <v>160</v>
      </c>
      <c r="C68" s="107" t="s">
        <v>96</v>
      </c>
      <c r="D68" s="109">
        <v>1</v>
      </c>
      <c r="E68" s="110"/>
      <c r="F68" s="110">
        <f>D68*E68</f>
        <v>0</v>
      </c>
      <c r="G68" s="110"/>
      <c r="H68" s="110">
        <f t="shared" ref="H68:H72" si="36">F68</f>
        <v>0</v>
      </c>
      <c r="I68" s="110"/>
      <c r="J68" s="111"/>
      <c r="K68" s="112"/>
      <c r="L68" s="112"/>
      <c r="M68" s="112"/>
      <c r="O68" s="114"/>
    </row>
    <row r="69" spans="1:15" s="113" customFormat="1" ht="20.45" customHeight="1" x14ac:dyDescent="0.25">
      <c r="A69" s="107" t="s">
        <v>187</v>
      </c>
      <c r="B69" s="108" t="s">
        <v>168</v>
      </c>
      <c r="C69" s="107"/>
      <c r="D69" s="109"/>
      <c r="E69" s="110"/>
      <c r="F69" s="110">
        <f>SUM(F70:F72)</f>
        <v>0</v>
      </c>
      <c r="G69" s="110">
        <f t="shared" ref="G69:I69" si="37">SUM(G70:G72)</f>
        <v>0</v>
      </c>
      <c r="H69" s="110">
        <f t="shared" si="37"/>
        <v>0</v>
      </c>
      <c r="I69" s="110">
        <f t="shared" si="37"/>
        <v>0</v>
      </c>
      <c r="J69" s="111"/>
      <c r="K69" s="112"/>
      <c r="L69" s="112"/>
      <c r="M69" s="112"/>
      <c r="O69" s="114"/>
    </row>
    <row r="70" spans="1:15" s="79" customFormat="1" ht="20.45" customHeight="1" x14ac:dyDescent="0.25">
      <c r="A70" s="93" t="s">
        <v>60</v>
      </c>
      <c r="B70" s="64" t="s">
        <v>97</v>
      </c>
      <c r="C70" s="62" t="s">
        <v>85</v>
      </c>
      <c r="D70" s="93"/>
      <c r="E70" s="101">
        <v>40000</v>
      </c>
      <c r="F70" s="101">
        <f t="shared" ref="F70:F72" si="38">D70*E70</f>
        <v>0</v>
      </c>
      <c r="G70" s="101"/>
      <c r="H70" s="101">
        <f>F70</f>
        <v>0</v>
      </c>
      <c r="I70" s="101"/>
      <c r="J70" s="77"/>
      <c r="K70" s="78"/>
      <c r="L70" s="78"/>
      <c r="M70" s="78"/>
      <c r="O70" s="80"/>
    </row>
    <row r="71" spans="1:15" s="79" customFormat="1" ht="20.45" customHeight="1" x14ac:dyDescent="0.25">
      <c r="A71" s="93" t="s">
        <v>60</v>
      </c>
      <c r="B71" s="64" t="s">
        <v>98</v>
      </c>
      <c r="C71" s="62" t="s">
        <v>85</v>
      </c>
      <c r="D71" s="93"/>
      <c r="E71" s="101">
        <v>50000</v>
      </c>
      <c r="F71" s="101">
        <f t="shared" si="38"/>
        <v>0</v>
      </c>
      <c r="G71" s="101"/>
      <c r="H71" s="101">
        <f t="shared" si="36"/>
        <v>0</v>
      </c>
      <c r="I71" s="101"/>
      <c r="J71" s="77"/>
      <c r="K71" s="78"/>
      <c r="L71" s="78"/>
      <c r="M71" s="78"/>
      <c r="O71" s="80"/>
    </row>
    <row r="72" spans="1:15" s="79" customFormat="1" ht="20.45" customHeight="1" x14ac:dyDescent="0.25">
      <c r="A72" s="93" t="s">
        <v>60</v>
      </c>
      <c r="B72" s="64" t="s">
        <v>99</v>
      </c>
      <c r="C72" s="62" t="s">
        <v>85</v>
      </c>
      <c r="D72" s="93"/>
      <c r="E72" s="101">
        <v>60000</v>
      </c>
      <c r="F72" s="101">
        <f t="shared" si="38"/>
        <v>0</v>
      </c>
      <c r="G72" s="101"/>
      <c r="H72" s="101">
        <f t="shared" si="36"/>
        <v>0</v>
      </c>
      <c r="I72" s="101"/>
      <c r="J72" s="77"/>
      <c r="K72" s="78"/>
      <c r="L72" s="78"/>
      <c r="M72" s="78"/>
      <c r="O72" s="80"/>
    </row>
    <row r="73" spans="1:15" s="79" customFormat="1" ht="20.45" customHeight="1" x14ac:dyDescent="0.25">
      <c r="A73" s="107" t="s">
        <v>188</v>
      </c>
      <c r="B73" s="108" t="s">
        <v>100</v>
      </c>
      <c r="C73" s="107"/>
      <c r="D73" s="109"/>
      <c r="E73" s="110"/>
      <c r="F73" s="110">
        <f>SUM(F74:F76)</f>
        <v>0</v>
      </c>
      <c r="G73" s="110">
        <f t="shared" ref="G73" si="39">SUM(G74:G76)</f>
        <v>0</v>
      </c>
      <c r="H73" s="110">
        <f t="shared" ref="H73" si="40">SUM(H74:H76)</f>
        <v>0</v>
      </c>
      <c r="I73" s="110">
        <f t="shared" ref="I73" si="41">SUM(I74:I76)</f>
        <v>0</v>
      </c>
      <c r="J73" s="111"/>
      <c r="K73" s="78"/>
      <c r="L73" s="78"/>
      <c r="M73" s="78"/>
      <c r="O73" s="80"/>
    </row>
    <row r="74" spans="1:15" s="79" customFormat="1" ht="20.45" customHeight="1" x14ac:dyDescent="0.25">
      <c r="A74" s="93" t="s">
        <v>60</v>
      </c>
      <c r="B74" s="64" t="s">
        <v>79</v>
      </c>
      <c r="C74" s="62" t="s">
        <v>65</v>
      </c>
      <c r="D74" s="93"/>
      <c r="E74" s="101">
        <v>500000</v>
      </c>
      <c r="F74" s="101">
        <f>D74*E74</f>
        <v>0</v>
      </c>
      <c r="G74" s="101"/>
      <c r="H74" s="101">
        <f>F74</f>
        <v>0</v>
      </c>
      <c r="I74" s="101"/>
      <c r="J74" s="77"/>
      <c r="K74" s="78"/>
      <c r="L74" s="78"/>
      <c r="M74" s="78"/>
      <c r="O74" s="80"/>
    </row>
    <row r="75" spans="1:15" s="79" customFormat="1" ht="15.75" x14ac:dyDescent="0.25">
      <c r="A75" s="93" t="s">
        <v>60</v>
      </c>
      <c r="B75" s="64" t="s">
        <v>80</v>
      </c>
      <c r="C75" s="62" t="s">
        <v>82</v>
      </c>
      <c r="D75" s="93"/>
      <c r="E75" s="101">
        <v>20000</v>
      </c>
      <c r="F75" s="101">
        <f t="shared" ref="F75:F76" si="42">D75*E75</f>
        <v>0</v>
      </c>
      <c r="G75" s="101"/>
      <c r="H75" s="101">
        <f t="shared" ref="H75:H76" si="43">F75</f>
        <v>0</v>
      </c>
      <c r="I75" s="101"/>
      <c r="J75" s="77"/>
      <c r="K75" s="78"/>
      <c r="L75" s="78"/>
      <c r="M75" s="78"/>
      <c r="O75" s="80"/>
    </row>
    <row r="76" spans="1:15" s="79" customFormat="1" ht="21.6" customHeight="1" x14ac:dyDescent="0.25">
      <c r="A76" s="93" t="s">
        <v>60</v>
      </c>
      <c r="B76" s="91" t="s">
        <v>83</v>
      </c>
      <c r="C76" s="62" t="s">
        <v>65</v>
      </c>
      <c r="D76" s="93"/>
      <c r="E76" s="101">
        <f>500*20</f>
        <v>10000</v>
      </c>
      <c r="F76" s="101">
        <f t="shared" si="42"/>
        <v>0</v>
      </c>
      <c r="G76" s="101"/>
      <c r="H76" s="101">
        <f t="shared" si="43"/>
        <v>0</v>
      </c>
      <c r="I76" s="101"/>
      <c r="J76" s="77"/>
      <c r="K76" s="78"/>
      <c r="L76" s="78"/>
      <c r="M76" s="78"/>
      <c r="O76" s="80"/>
    </row>
    <row r="77" spans="1:15" s="79" customFormat="1" ht="22.35" customHeight="1" x14ac:dyDescent="0.25">
      <c r="A77" s="107" t="s">
        <v>189</v>
      </c>
      <c r="B77" s="108" t="s">
        <v>105</v>
      </c>
      <c r="C77" s="107"/>
      <c r="D77" s="109"/>
      <c r="E77" s="110"/>
      <c r="F77" s="110">
        <f>SUM(F78:F86)</f>
        <v>0</v>
      </c>
      <c r="G77" s="110">
        <f t="shared" ref="G77" si="44">SUM(G78:G86)</f>
        <v>0</v>
      </c>
      <c r="H77" s="110">
        <f t="shared" ref="H77" si="45">SUM(H78:H86)</f>
        <v>0</v>
      </c>
      <c r="I77" s="110">
        <f t="shared" ref="I77" si="46">SUM(I78:I86)</f>
        <v>0</v>
      </c>
      <c r="J77" s="77"/>
      <c r="K77" s="78"/>
      <c r="L77" s="78"/>
      <c r="M77" s="78"/>
      <c r="O77" s="80"/>
    </row>
    <row r="78" spans="1:15" s="79" customFormat="1" ht="33.6" customHeight="1" x14ac:dyDescent="0.25">
      <c r="A78" s="93" t="s">
        <v>60</v>
      </c>
      <c r="B78" s="64" t="s">
        <v>161</v>
      </c>
      <c r="C78" s="62" t="s">
        <v>29</v>
      </c>
      <c r="D78" s="93"/>
      <c r="E78" s="101">
        <v>200000</v>
      </c>
      <c r="F78" s="101">
        <f>D78*E78</f>
        <v>0</v>
      </c>
      <c r="G78" s="101"/>
      <c r="H78" s="101">
        <f>F78</f>
        <v>0</v>
      </c>
      <c r="I78" s="101"/>
      <c r="J78" s="77"/>
      <c r="K78" s="78"/>
      <c r="L78" s="78"/>
      <c r="M78" s="78"/>
      <c r="O78" s="80"/>
    </row>
    <row r="79" spans="1:15" s="79" customFormat="1" ht="33.6" customHeight="1" x14ac:dyDescent="0.25">
      <c r="A79" s="93" t="s">
        <v>60</v>
      </c>
      <c r="B79" s="64" t="s">
        <v>162</v>
      </c>
      <c r="C79" s="62" t="s">
        <v>29</v>
      </c>
      <c r="D79" s="93"/>
      <c r="E79" s="101">
        <v>200000</v>
      </c>
      <c r="F79" s="101">
        <f>D79*E79</f>
        <v>0</v>
      </c>
      <c r="G79" s="101"/>
      <c r="H79" s="101">
        <f>F79</f>
        <v>0</v>
      </c>
      <c r="I79" s="101"/>
      <c r="J79" s="77"/>
      <c r="K79" s="78"/>
      <c r="L79" s="78"/>
      <c r="M79" s="78"/>
      <c r="O79" s="80"/>
    </row>
    <row r="80" spans="1:15" s="79" customFormat="1" ht="33.6" customHeight="1" x14ac:dyDescent="0.25">
      <c r="A80" s="93" t="s">
        <v>60</v>
      </c>
      <c r="B80" s="64" t="s">
        <v>109</v>
      </c>
      <c r="C80" s="62" t="s">
        <v>29</v>
      </c>
      <c r="D80" s="93"/>
      <c r="E80" s="101">
        <f>180000*0.7</f>
        <v>125999.99999999999</v>
      </c>
      <c r="F80" s="101">
        <f>D80*E80</f>
        <v>0</v>
      </c>
      <c r="G80" s="101"/>
      <c r="H80" s="101">
        <f>F80</f>
        <v>0</v>
      </c>
      <c r="I80" s="101"/>
      <c r="J80" s="77"/>
      <c r="K80" s="78"/>
      <c r="L80" s="78"/>
      <c r="M80" s="78"/>
      <c r="O80" s="80"/>
    </row>
    <row r="81" spans="1:15" s="79" customFormat="1" ht="33.6" customHeight="1" x14ac:dyDescent="0.25">
      <c r="A81" s="93" t="s">
        <v>60</v>
      </c>
      <c r="B81" s="64" t="s">
        <v>103</v>
      </c>
      <c r="C81" s="62" t="s">
        <v>104</v>
      </c>
      <c r="D81" s="93"/>
      <c r="E81" s="101">
        <v>40000</v>
      </c>
      <c r="F81" s="101">
        <f t="shared" ref="F81:F86" si="47">D81*E81</f>
        <v>0</v>
      </c>
      <c r="G81" s="101"/>
      <c r="H81" s="101">
        <f t="shared" ref="H81:H86" si="48">F81</f>
        <v>0</v>
      </c>
      <c r="I81" s="101"/>
      <c r="J81" s="77"/>
      <c r="K81" s="78"/>
      <c r="L81" s="78"/>
      <c r="M81" s="78"/>
      <c r="O81" s="80"/>
    </row>
    <row r="82" spans="1:15" s="79" customFormat="1" ht="33.6" customHeight="1" x14ac:dyDescent="0.25">
      <c r="A82" s="93" t="s">
        <v>60</v>
      </c>
      <c r="B82" s="64" t="s">
        <v>101</v>
      </c>
      <c r="C82" s="62" t="s">
        <v>104</v>
      </c>
      <c r="D82" s="93"/>
      <c r="E82" s="101">
        <v>50000</v>
      </c>
      <c r="F82" s="101">
        <f t="shared" ref="F82:F85" si="49">D82*E82</f>
        <v>0</v>
      </c>
      <c r="G82" s="101"/>
      <c r="H82" s="101">
        <f t="shared" ref="H82:H85" si="50">F82</f>
        <v>0</v>
      </c>
      <c r="I82" s="101"/>
      <c r="J82" s="77"/>
      <c r="K82" s="78"/>
      <c r="L82" s="78"/>
      <c r="M82" s="78"/>
      <c r="O82" s="80"/>
    </row>
    <row r="83" spans="1:15" s="79" customFormat="1" ht="33.6" customHeight="1" x14ac:dyDescent="0.25">
      <c r="A83" s="93" t="s">
        <v>60</v>
      </c>
      <c r="B83" s="64" t="s">
        <v>102</v>
      </c>
      <c r="C83" s="62" t="s">
        <v>104</v>
      </c>
      <c r="D83" s="93"/>
      <c r="E83" s="101">
        <v>60000</v>
      </c>
      <c r="F83" s="101">
        <f t="shared" si="49"/>
        <v>0</v>
      </c>
      <c r="G83" s="101"/>
      <c r="H83" s="101">
        <f t="shared" si="50"/>
        <v>0</v>
      </c>
      <c r="I83" s="101"/>
      <c r="J83" s="77"/>
      <c r="K83" s="78"/>
      <c r="L83" s="78"/>
      <c r="M83" s="78"/>
      <c r="O83" s="80"/>
    </row>
    <row r="84" spans="1:15" s="79" customFormat="1" ht="33.6" customHeight="1" x14ac:dyDescent="0.25">
      <c r="A84" s="93" t="s">
        <v>60</v>
      </c>
      <c r="B84" s="64" t="s">
        <v>106</v>
      </c>
      <c r="C84" s="62" t="s">
        <v>104</v>
      </c>
      <c r="D84" s="93"/>
      <c r="E84" s="101">
        <v>85000</v>
      </c>
      <c r="F84" s="101">
        <f t="shared" si="49"/>
        <v>0</v>
      </c>
      <c r="G84" s="101"/>
      <c r="H84" s="101">
        <f t="shared" si="50"/>
        <v>0</v>
      </c>
      <c r="I84" s="101"/>
      <c r="J84" s="77"/>
      <c r="K84" s="78"/>
      <c r="L84" s="78"/>
      <c r="M84" s="78"/>
      <c r="O84" s="80"/>
    </row>
    <row r="85" spans="1:15" s="79" customFormat="1" ht="33.6" customHeight="1" x14ac:dyDescent="0.25">
      <c r="A85" s="93" t="s">
        <v>60</v>
      </c>
      <c r="B85" s="64" t="s">
        <v>107</v>
      </c>
      <c r="C85" s="62" t="s">
        <v>104</v>
      </c>
      <c r="D85" s="93"/>
      <c r="E85" s="101">
        <v>100000</v>
      </c>
      <c r="F85" s="101">
        <f t="shared" si="49"/>
        <v>0</v>
      </c>
      <c r="G85" s="101"/>
      <c r="H85" s="101">
        <f t="shared" si="50"/>
        <v>0</v>
      </c>
      <c r="I85" s="101"/>
      <c r="J85" s="77"/>
      <c r="K85" s="78"/>
      <c r="L85" s="78"/>
      <c r="M85" s="78"/>
      <c r="O85" s="80"/>
    </row>
    <row r="86" spans="1:15" s="79" customFormat="1" ht="33.6" customHeight="1" x14ac:dyDescent="0.25">
      <c r="A86" s="93" t="s">
        <v>60</v>
      </c>
      <c r="B86" s="64" t="s">
        <v>108</v>
      </c>
      <c r="C86" s="62" t="s">
        <v>104</v>
      </c>
      <c r="D86" s="93"/>
      <c r="E86" s="101">
        <v>115000</v>
      </c>
      <c r="F86" s="101">
        <f t="shared" si="47"/>
        <v>0</v>
      </c>
      <c r="G86" s="101"/>
      <c r="H86" s="101">
        <f t="shared" si="48"/>
        <v>0</v>
      </c>
      <c r="I86" s="101"/>
      <c r="J86" s="77"/>
      <c r="K86" s="78"/>
      <c r="L86" s="78"/>
      <c r="M86" s="78"/>
      <c r="O86" s="80"/>
    </row>
    <row r="87" spans="1:15" s="79" customFormat="1" ht="31.5" x14ac:dyDescent="0.25">
      <c r="A87" s="107" t="s">
        <v>190</v>
      </c>
      <c r="B87" s="108" t="s">
        <v>115</v>
      </c>
      <c r="C87" s="107"/>
      <c r="D87" s="109"/>
      <c r="E87" s="110"/>
      <c r="F87" s="110">
        <f>SUM(F88:F89)</f>
        <v>0</v>
      </c>
      <c r="G87" s="110">
        <f t="shared" ref="G87:I87" si="51">SUM(G88:G89)</f>
        <v>0</v>
      </c>
      <c r="H87" s="110">
        <f t="shared" si="51"/>
        <v>0</v>
      </c>
      <c r="I87" s="110">
        <f t="shared" si="51"/>
        <v>0</v>
      </c>
      <c r="J87" s="77"/>
      <c r="K87" s="78"/>
      <c r="L87" s="78"/>
      <c r="M87" s="78"/>
      <c r="O87" s="80"/>
    </row>
    <row r="88" spans="1:15" s="79" customFormat="1" ht="31.5" x14ac:dyDescent="0.25">
      <c r="A88" s="93" t="s">
        <v>60</v>
      </c>
      <c r="B88" s="97" t="s">
        <v>163</v>
      </c>
      <c r="C88" s="96" t="s">
        <v>116</v>
      </c>
      <c r="D88" s="92"/>
      <c r="E88" s="101">
        <v>500000</v>
      </c>
      <c r="F88" s="101">
        <f t="shared" ref="F88:F89" si="52">D88*E88</f>
        <v>0</v>
      </c>
      <c r="G88" s="101"/>
      <c r="H88" s="101">
        <f t="shared" ref="H88:H89" si="53">F88</f>
        <v>0</v>
      </c>
      <c r="I88" s="101"/>
      <c r="J88" s="77"/>
      <c r="K88" s="78"/>
      <c r="L88" s="78"/>
      <c r="M88" s="78"/>
      <c r="O88" s="80"/>
    </row>
    <row r="89" spans="1:15" s="79" customFormat="1" ht="35.450000000000003" customHeight="1" x14ac:dyDescent="0.25">
      <c r="A89" s="93" t="s">
        <v>60</v>
      </c>
      <c r="B89" s="97" t="s">
        <v>117</v>
      </c>
      <c r="C89" s="96" t="s">
        <v>93</v>
      </c>
      <c r="D89" s="92"/>
      <c r="E89" s="101">
        <v>500000</v>
      </c>
      <c r="F89" s="101">
        <f t="shared" si="52"/>
        <v>0</v>
      </c>
      <c r="G89" s="101"/>
      <c r="H89" s="101">
        <f t="shared" si="53"/>
        <v>0</v>
      </c>
      <c r="I89" s="101"/>
      <c r="J89" s="77"/>
      <c r="K89" s="78"/>
      <c r="L89" s="78"/>
      <c r="M89" s="78"/>
      <c r="O89" s="80"/>
    </row>
    <row r="90" spans="1:15" s="79" customFormat="1" ht="23.45" customHeight="1" x14ac:dyDescent="0.25">
      <c r="A90" s="107" t="s">
        <v>191</v>
      </c>
      <c r="B90" s="108" t="s">
        <v>110</v>
      </c>
      <c r="C90" s="107"/>
      <c r="D90" s="109"/>
      <c r="E90" s="110"/>
      <c r="F90" s="110">
        <f>SUM(F91:F93)</f>
        <v>0</v>
      </c>
      <c r="G90" s="110">
        <f t="shared" ref="G90" si="54">SUM(G91:G93)</f>
        <v>0</v>
      </c>
      <c r="H90" s="110">
        <f t="shared" ref="H90" si="55">SUM(H91:H93)</f>
        <v>0</v>
      </c>
      <c r="I90" s="110">
        <f t="shared" ref="I90" si="56">SUM(I91:I93)</f>
        <v>0</v>
      </c>
      <c r="J90" s="111"/>
      <c r="K90" s="78"/>
      <c r="L90" s="78"/>
      <c r="M90" s="78"/>
      <c r="O90" s="80"/>
    </row>
    <row r="91" spans="1:15" s="79" customFormat="1" ht="35.1" customHeight="1" x14ac:dyDescent="0.25">
      <c r="A91" s="93" t="s">
        <v>60</v>
      </c>
      <c r="B91" s="64" t="s">
        <v>111</v>
      </c>
      <c r="C91" s="62"/>
      <c r="D91" s="115">
        <v>7.0000000000000007E-2</v>
      </c>
      <c r="E91" s="101"/>
      <c r="F91" s="101">
        <f>D91*(F78+F80)</f>
        <v>0</v>
      </c>
      <c r="G91" s="101"/>
      <c r="H91" s="101">
        <f>F91</f>
        <v>0</v>
      </c>
      <c r="I91" s="101"/>
      <c r="J91" s="77"/>
      <c r="K91" s="78"/>
      <c r="L91" s="78"/>
      <c r="M91" s="78"/>
      <c r="O91" s="80"/>
    </row>
    <row r="92" spans="1:15" s="79" customFormat="1" ht="53.1" customHeight="1" x14ac:dyDescent="0.25">
      <c r="A92" s="93" t="s">
        <v>60</v>
      </c>
      <c r="B92" s="64" t="s">
        <v>113</v>
      </c>
      <c r="C92" s="62" t="s">
        <v>112</v>
      </c>
      <c r="D92" s="93"/>
      <c r="E92" s="101">
        <v>300</v>
      </c>
      <c r="F92" s="101">
        <f>D92*E92</f>
        <v>0</v>
      </c>
      <c r="G92" s="101"/>
      <c r="H92" s="101">
        <f t="shared" ref="H92" si="57">F92</f>
        <v>0</v>
      </c>
      <c r="I92" s="101"/>
      <c r="J92" s="77"/>
      <c r="K92" s="78"/>
      <c r="L92" s="78"/>
      <c r="M92" s="78"/>
      <c r="O92" s="80"/>
    </row>
    <row r="93" spans="1:15" s="79" customFormat="1" ht="52.35" customHeight="1" x14ac:dyDescent="0.25">
      <c r="A93" s="93" t="s">
        <v>60</v>
      </c>
      <c r="B93" s="64" t="s">
        <v>118</v>
      </c>
      <c r="C93" s="62" t="s">
        <v>114</v>
      </c>
      <c r="D93" s="93"/>
      <c r="E93" s="101">
        <v>9500</v>
      </c>
      <c r="F93" s="101">
        <f>D93*E93</f>
        <v>0</v>
      </c>
      <c r="G93" s="101"/>
      <c r="H93" s="101">
        <f t="shared" ref="H93" si="58">F93</f>
        <v>0</v>
      </c>
      <c r="I93" s="101"/>
      <c r="J93" s="77"/>
      <c r="K93" s="78"/>
      <c r="L93" s="78"/>
      <c r="M93" s="78"/>
      <c r="O93" s="80"/>
    </row>
    <row r="94" spans="1:15" ht="23.1" customHeight="1" x14ac:dyDescent="0.25">
      <c r="A94" s="129">
        <v>4</v>
      </c>
      <c r="B94" s="130" t="s">
        <v>41</v>
      </c>
      <c r="C94" s="130"/>
      <c r="D94" s="130"/>
      <c r="E94" s="133"/>
      <c r="F94" s="132"/>
      <c r="G94" s="132"/>
      <c r="H94" s="132">
        <f>F94+G94</f>
        <v>0</v>
      </c>
      <c r="I94" s="132"/>
      <c r="J94" s="12" t="s">
        <v>185</v>
      </c>
      <c r="O94" s="27"/>
    </row>
    <row r="95" spans="1:15" s="163" customFormat="1" ht="54.75" customHeight="1" x14ac:dyDescent="0.25">
      <c r="A95" s="173">
        <v>5</v>
      </c>
      <c r="B95" s="174" t="s">
        <v>192</v>
      </c>
      <c r="C95" s="174"/>
      <c r="D95" s="174"/>
      <c r="E95" s="175"/>
      <c r="F95" s="176">
        <f>F96+F104</f>
        <v>0</v>
      </c>
      <c r="G95" s="176">
        <f t="shared" ref="G95:I95" si="59">G96+G104</f>
        <v>0</v>
      </c>
      <c r="H95" s="176">
        <f t="shared" si="59"/>
        <v>0</v>
      </c>
      <c r="I95" s="176">
        <f t="shared" si="59"/>
        <v>0</v>
      </c>
      <c r="J95" s="177"/>
      <c r="K95" s="178"/>
      <c r="L95" s="178"/>
      <c r="M95" s="178"/>
      <c r="O95" s="180"/>
    </row>
    <row r="96" spans="1:15" s="193" customFormat="1" ht="23.1" customHeight="1" x14ac:dyDescent="0.25">
      <c r="A96" s="187" t="s">
        <v>195</v>
      </c>
      <c r="B96" s="188" t="s">
        <v>193</v>
      </c>
      <c r="C96" s="189"/>
      <c r="D96" s="183"/>
      <c r="E96" s="183"/>
      <c r="F96" s="190">
        <f>SUM(F97:F103)</f>
        <v>0</v>
      </c>
      <c r="G96" s="190">
        <f t="shared" ref="G96:I96" si="60">SUM(G97:G103)</f>
        <v>0</v>
      </c>
      <c r="H96" s="190">
        <f t="shared" si="60"/>
        <v>0</v>
      </c>
      <c r="I96" s="190">
        <f t="shared" si="60"/>
        <v>0</v>
      </c>
      <c r="J96" s="191"/>
      <c r="K96" s="192"/>
      <c r="L96" s="192"/>
      <c r="M96" s="192"/>
      <c r="O96" s="194"/>
    </row>
    <row r="97" spans="1:15" s="161" customFormat="1" ht="18" customHeight="1" x14ac:dyDescent="0.25">
      <c r="A97" s="75"/>
      <c r="B97" s="155" t="s">
        <v>62</v>
      </c>
      <c r="C97" s="86" t="s">
        <v>65</v>
      </c>
      <c r="D97" s="156"/>
      <c r="E97" s="157">
        <v>1500000</v>
      </c>
      <c r="F97" s="158">
        <f>D97*E97</f>
        <v>0</v>
      </c>
      <c r="G97" s="89"/>
      <c r="H97" s="89">
        <f t="shared" ref="H97:H103" si="61">F97</f>
        <v>0</v>
      </c>
      <c r="I97" s="89"/>
      <c r="J97" s="159"/>
      <c r="K97" s="160"/>
      <c r="L97" s="160"/>
      <c r="M97" s="160"/>
      <c r="O97" s="162"/>
    </row>
    <row r="98" spans="1:15" s="161" customFormat="1" ht="18" customHeight="1" x14ac:dyDescent="0.25">
      <c r="A98" s="75"/>
      <c r="B98" s="155" t="s">
        <v>63</v>
      </c>
      <c r="C98" s="86" t="s">
        <v>65</v>
      </c>
      <c r="D98" s="156"/>
      <c r="E98" s="157">
        <v>500000</v>
      </c>
      <c r="F98" s="158">
        <f t="shared" ref="F98:F103" si="62">D98*E98</f>
        <v>0</v>
      </c>
      <c r="G98" s="89"/>
      <c r="H98" s="89">
        <f t="shared" si="61"/>
        <v>0</v>
      </c>
      <c r="I98" s="89"/>
      <c r="J98" s="159"/>
      <c r="K98" s="160"/>
      <c r="L98" s="160"/>
      <c r="M98" s="160"/>
      <c r="O98" s="162"/>
    </row>
    <row r="99" spans="1:15" s="161" customFormat="1" ht="18" customHeight="1" x14ac:dyDescent="0.25">
      <c r="A99" s="75"/>
      <c r="B99" s="155" t="s">
        <v>64</v>
      </c>
      <c r="C99" s="86" t="s">
        <v>120</v>
      </c>
      <c r="D99" s="156"/>
      <c r="E99" s="157">
        <v>2000000</v>
      </c>
      <c r="F99" s="158">
        <f t="shared" si="62"/>
        <v>0</v>
      </c>
      <c r="G99" s="89"/>
      <c r="H99" s="89">
        <f t="shared" si="61"/>
        <v>0</v>
      </c>
      <c r="I99" s="89"/>
      <c r="J99" s="159"/>
      <c r="K99" s="160"/>
      <c r="L99" s="160"/>
      <c r="M99" s="160"/>
      <c r="O99" s="162"/>
    </row>
    <row r="100" spans="1:15" s="161" customFormat="1" ht="18" customHeight="1" x14ac:dyDescent="0.25">
      <c r="A100" s="75"/>
      <c r="B100" s="155" t="s">
        <v>121</v>
      </c>
      <c r="C100" s="86" t="s">
        <v>120</v>
      </c>
      <c r="D100" s="166"/>
      <c r="E100" s="157">
        <v>1000000</v>
      </c>
      <c r="F100" s="158">
        <f t="shared" ref="F100" si="63">D100*E100</f>
        <v>0</v>
      </c>
      <c r="G100" s="89"/>
      <c r="H100" s="89">
        <f t="shared" si="61"/>
        <v>0</v>
      </c>
      <c r="I100" s="89"/>
      <c r="J100" s="159"/>
      <c r="K100" s="160"/>
      <c r="L100" s="160"/>
      <c r="M100" s="160"/>
      <c r="O100" s="162"/>
    </row>
    <row r="101" spans="1:15" s="161" customFormat="1" ht="18" customHeight="1" x14ac:dyDescent="0.25">
      <c r="A101" s="75"/>
      <c r="B101" s="155" t="s">
        <v>164</v>
      </c>
      <c r="C101" s="86" t="s">
        <v>65</v>
      </c>
      <c r="D101" s="166"/>
      <c r="E101" s="157">
        <v>200000</v>
      </c>
      <c r="F101" s="158">
        <f t="shared" ref="F101" si="64">D101*E101</f>
        <v>0</v>
      </c>
      <c r="G101" s="89"/>
      <c r="H101" s="89">
        <f t="shared" ref="H101" si="65">F101</f>
        <v>0</v>
      </c>
      <c r="I101" s="89"/>
      <c r="J101" s="159"/>
      <c r="K101" s="160"/>
      <c r="L101" s="160"/>
      <c r="M101" s="160"/>
      <c r="O101" s="162"/>
    </row>
    <row r="102" spans="1:15" s="161" customFormat="1" ht="18" customHeight="1" x14ac:dyDescent="0.25">
      <c r="A102" s="75"/>
      <c r="B102" s="155" t="s">
        <v>165</v>
      </c>
      <c r="C102" s="86" t="s">
        <v>84</v>
      </c>
      <c r="D102" s="166"/>
      <c r="E102" s="157"/>
      <c r="F102" s="158">
        <f t="shared" ref="F102" si="66">D102*E102</f>
        <v>0</v>
      </c>
      <c r="G102" s="89"/>
      <c r="H102" s="89">
        <f t="shared" si="61"/>
        <v>0</v>
      </c>
      <c r="I102" s="89"/>
      <c r="J102" s="159"/>
      <c r="K102" s="160"/>
      <c r="L102" s="160"/>
      <c r="M102" s="160"/>
      <c r="O102" s="162"/>
    </row>
    <row r="103" spans="1:15" s="161" customFormat="1" ht="18" customHeight="1" x14ac:dyDescent="0.25">
      <c r="A103" s="75"/>
      <c r="B103" s="155" t="s">
        <v>166</v>
      </c>
      <c r="C103" s="86" t="s">
        <v>81</v>
      </c>
      <c r="D103" s="166"/>
      <c r="E103" s="157">
        <f>500*20</f>
        <v>10000</v>
      </c>
      <c r="F103" s="158">
        <f t="shared" si="62"/>
        <v>0</v>
      </c>
      <c r="G103" s="89"/>
      <c r="H103" s="89">
        <f t="shared" si="61"/>
        <v>0</v>
      </c>
      <c r="I103" s="89"/>
      <c r="J103" s="159"/>
      <c r="K103" s="160"/>
      <c r="L103" s="160"/>
      <c r="M103" s="160"/>
      <c r="O103" s="162"/>
    </row>
    <row r="104" spans="1:15" s="193" customFormat="1" ht="18" customHeight="1" x14ac:dyDescent="0.25">
      <c r="A104" s="187" t="s">
        <v>196</v>
      </c>
      <c r="B104" s="188" t="s">
        <v>172</v>
      </c>
      <c r="C104" s="189"/>
      <c r="D104" s="183"/>
      <c r="E104" s="183"/>
      <c r="F104" s="190">
        <f>SUM(F105:F114)</f>
        <v>0</v>
      </c>
      <c r="G104" s="190">
        <f t="shared" ref="G104:I104" si="67">SUM(G105:G114)</f>
        <v>0</v>
      </c>
      <c r="H104" s="190">
        <f t="shared" si="67"/>
        <v>0</v>
      </c>
      <c r="I104" s="190">
        <f t="shared" si="67"/>
        <v>0</v>
      </c>
      <c r="J104" s="191"/>
      <c r="K104" s="192"/>
      <c r="L104" s="192"/>
      <c r="M104" s="192"/>
      <c r="O104" s="194"/>
    </row>
    <row r="105" spans="1:15" s="143" customFormat="1" ht="18" customHeight="1" x14ac:dyDescent="0.25">
      <c r="A105" s="107"/>
      <c r="B105" s="169" t="s">
        <v>173</v>
      </c>
      <c r="C105" s="171" t="s">
        <v>182</v>
      </c>
      <c r="D105" s="171"/>
      <c r="E105" s="172">
        <v>2400000</v>
      </c>
      <c r="F105" s="158">
        <f t="shared" ref="F105:F114" si="68">D105*E105</f>
        <v>0</v>
      </c>
      <c r="G105" s="89"/>
      <c r="H105" s="89">
        <f t="shared" ref="H105:H114" si="69">F105</f>
        <v>0</v>
      </c>
      <c r="I105" s="141"/>
      <c r="J105" s="145"/>
      <c r="K105" s="142"/>
      <c r="L105" s="142"/>
      <c r="M105" s="142"/>
      <c r="O105" s="144"/>
    </row>
    <row r="106" spans="1:15" s="143" customFormat="1" ht="18" customHeight="1" x14ac:dyDescent="0.25">
      <c r="A106" s="107"/>
      <c r="B106" s="169" t="s">
        <v>174</v>
      </c>
      <c r="C106" s="171" t="s">
        <v>182</v>
      </c>
      <c r="D106" s="171"/>
      <c r="E106" s="172">
        <v>4000000</v>
      </c>
      <c r="F106" s="158">
        <f t="shared" si="68"/>
        <v>0</v>
      </c>
      <c r="G106" s="89"/>
      <c r="H106" s="89">
        <f t="shared" si="69"/>
        <v>0</v>
      </c>
      <c r="I106" s="141"/>
      <c r="J106" s="145"/>
      <c r="K106" s="142"/>
      <c r="L106" s="142"/>
      <c r="M106" s="142"/>
      <c r="O106" s="144"/>
    </row>
    <row r="107" spans="1:15" s="143" customFormat="1" ht="49.5" x14ac:dyDescent="0.25">
      <c r="A107" s="107"/>
      <c r="B107" s="170" t="s">
        <v>175</v>
      </c>
      <c r="C107" s="171" t="s">
        <v>183</v>
      </c>
      <c r="D107" s="171"/>
      <c r="E107" s="172">
        <f>550*120+9900</f>
        <v>75900</v>
      </c>
      <c r="F107" s="158">
        <f t="shared" si="68"/>
        <v>0</v>
      </c>
      <c r="G107" s="89"/>
      <c r="H107" s="89">
        <f t="shared" si="69"/>
        <v>0</v>
      </c>
      <c r="I107" s="141"/>
      <c r="J107" s="145"/>
      <c r="K107" s="142"/>
      <c r="L107" s="142"/>
      <c r="M107" s="142"/>
      <c r="O107" s="144"/>
    </row>
    <row r="108" spans="1:15" s="143" customFormat="1" ht="18" customHeight="1" x14ac:dyDescent="0.25">
      <c r="A108" s="107"/>
      <c r="B108" s="170" t="s">
        <v>80</v>
      </c>
      <c r="C108" s="171" t="s">
        <v>82</v>
      </c>
      <c r="D108" s="171"/>
      <c r="E108" s="172">
        <v>20000</v>
      </c>
      <c r="F108" s="158">
        <f t="shared" si="68"/>
        <v>0</v>
      </c>
      <c r="G108" s="89"/>
      <c r="H108" s="89">
        <f t="shared" si="69"/>
        <v>0</v>
      </c>
      <c r="I108" s="141"/>
      <c r="J108" s="145"/>
      <c r="K108" s="142"/>
      <c r="L108" s="142"/>
      <c r="M108" s="142"/>
      <c r="O108" s="144"/>
    </row>
    <row r="109" spans="1:15" s="143" customFormat="1" ht="18" customHeight="1" x14ac:dyDescent="0.25">
      <c r="A109" s="107"/>
      <c r="B109" s="170" t="s">
        <v>176</v>
      </c>
      <c r="C109" s="171" t="s">
        <v>183</v>
      </c>
      <c r="D109" s="171"/>
      <c r="E109" s="172">
        <v>50000</v>
      </c>
      <c r="F109" s="158">
        <f t="shared" si="68"/>
        <v>0</v>
      </c>
      <c r="G109" s="89"/>
      <c r="H109" s="89">
        <f t="shared" si="69"/>
        <v>0</v>
      </c>
      <c r="I109" s="141"/>
      <c r="J109" s="145"/>
      <c r="K109" s="142"/>
      <c r="L109" s="142"/>
      <c r="M109" s="142"/>
      <c r="O109" s="144"/>
    </row>
    <row r="110" spans="1:15" s="143" customFormat="1" ht="33" x14ac:dyDescent="0.25">
      <c r="A110" s="107"/>
      <c r="B110" s="170" t="s">
        <v>177</v>
      </c>
      <c r="C110" s="171" t="s">
        <v>183</v>
      </c>
      <c r="D110" s="171"/>
      <c r="E110" s="172">
        <v>15000</v>
      </c>
      <c r="F110" s="158">
        <f t="shared" si="68"/>
        <v>0</v>
      </c>
      <c r="G110" s="89"/>
      <c r="H110" s="89">
        <f t="shared" si="69"/>
        <v>0</v>
      </c>
      <c r="I110" s="141"/>
      <c r="J110" s="145"/>
      <c r="K110" s="142"/>
      <c r="L110" s="142"/>
      <c r="M110" s="142"/>
      <c r="O110" s="144"/>
    </row>
    <row r="111" spans="1:15" s="143" customFormat="1" ht="18" customHeight="1" x14ac:dyDescent="0.25">
      <c r="A111" s="107"/>
      <c r="B111" s="170" t="s">
        <v>178</v>
      </c>
      <c r="C111" s="171" t="s">
        <v>184</v>
      </c>
      <c r="D111" s="171"/>
      <c r="E111" s="172">
        <v>2500000</v>
      </c>
      <c r="F111" s="158">
        <f t="shared" si="68"/>
        <v>0</v>
      </c>
      <c r="G111" s="89"/>
      <c r="H111" s="89">
        <f t="shared" si="69"/>
        <v>0</v>
      </c>
      <c r="I111" s="141"/>
      <c r="J111" s="145"/>
      <c r="K111" s="142"/>
      <c r="L111" s="142"/>
      <c r="M111" s="142"/>
      <c r="O111" s="144"/>
    </row>
    <row r="112" spans="1:15" s="143" customFormat="1" ht="18" customHeight="1" x14ac:dyDescent="0.25">
      <c r="A112" s="107"/>
      <c r="B112" s="170" t="s">
        <v>179</v>
      </c>
      <c r="C112" s="171" t="s">
        <v>81</v>
      </c>
      <c r="D112" s="171"/>
      <c r="E112" s="172">
        <v>1200000</v>
      </c>
      <c r="F112" s="158">
        <f t="shared" si="68"/>
        <v>0</v>
      </c>
      <c r="G112" s="89"/>
      <c r="H112" s="89">
        <f t="shared" si="69"/>
        <v>0</v>
      </c>
      <c r="I112" s="141"/>
      <c r="J112" s="145"/>
      <c r="K112" s="142"/>
      <c r="L112" s="142"/>
      <c r="M112" s="142"/>
      <c r="O112" s="144"/>
    </row>
    <row r="113" spans="1:15" s="161" customFormat="1" ht="18" customHeight="1" x14ac:dyDescent="0.25">
      <c r="A113" s="75"/>
      <c r="B113" s="170" t="s">
        <v>180</v>
      </c>
      <c r="C113" s="171" t="s">
        <v>81</v>
      </c>
      <c r="D113" s="171"/>
      <c r="E113" s="172">
        <v>700000</v>
      </c>
      <c r="F113" s="158">
        <f t="shared" si="68"/>
        <v>0</v>
      </c>
      <c r="G113" s="89"/>
      <c r="H113" s="89">
        <f t="shared" si="69"/>
        <v>0</v>
      </c>
      <c r="I113" s="89"/>
      <c r="J113" s="159"/>
      <c r="K113" s="160"/>
      <c r="L113" s="160"/>
      <c r="M113" s="160"/>
      <c r="O113" s="162"/>
    </row>
    <row r="114" spans="1:15" s="161" customFormat="1" ht="35.25" customHeight="1" x14ac:dyDescent="0.25">
      <c r="A114" s="75"/>
      <c r="B114" s="170" t="s">
        <v>181</v>
      </c>
      <c r="C114" s="171" t="s">
        <v>81</v>
      </c>
      <c r="D114" s="171"/>
      <c r="E114" s="172">
        <v>350000</v>
      </c>
      <c r="F114" s="158">
        <f t="shared" si="68"/>
        <v>0</v>
      </c>
      <c r="G114" s="89"/>
      <c r="H114" s="89">
        <f t="shared" si="69"/>
        <v>0</v>
      </c>
      <c r="I114" s="89"/>
      <c r="J114" s="159"/>
      <c r="K114" s="160"/>
      <c r="L114" s="160"/>
      <c r="M114" s="160"/>
      <c r="O114" s="162"/>
    </row>
    <row r="115" spans="1:15" ht="21.75" hidden="1" customHeight="1" x14ac:dyDescent="0.25">
      <c r="A115" s="129"/>
      <c r="B115" s="130"/>
      <c r="C115" s="130"/>
      <c r="D115" s="130"/>
      <c r="E115" s="133"/>
      <c r="F115" s="132"/>
      <c r="G115" s="132"/>
      <c r="H115" s="132"/>
      <c r="I115" s="132"/>
      <c r="O115" s="27"/>
    </row>
    <row r="116" spans="1:15" s="79" customFormat="1" ht="18.75" hidden="1" customHeight="1" x14ac:dyDescent="0.25">
      <c r="A116" s="75"/>
      <c r="B116" s="82"/>
      <c r="C116" s="116"/>
      <c r="D116" s="83"/>
      <c r="E116" s="83"/>
      <c r="F116" s="84"/>
      <c r="G116" s="84"/>
      <c r="H116" s="84"/>
      <c r="I116" s="84"/>
      <c r="J116" s="77"/>
      <c r="K116" s="78"/>
      <c r="L116" s="78"/>
      <c r="M116" s="78"/>
      <c r="O116" s="80"/>
    </row>
    <row r="117" spans="1:15" s="79" customFormat="1" ht="18.75" hidden="1" customHeight="1" x14ac:dyDescent="0.25">
      <c r="A117" s="75"/>
      <c r="B117" s="85"/>
      <c r="C117" s="86"/>
      <c r="D117" s="87"/>
      <c r="E117" s="87"/>
      <c r="F117" s="88"/>
      <c r="G117" s="89"/>
      <c r="H117" s="89"/>
      <c r="I117" s="89"/>
      <c r="J117" s="77"/>
      <c r="K117" s="78"/>
      <c r="L117" s="78"/>
      <c r="M117" s="78"/>
      <c r="O117" s="80"/>
    </row>
    <row r="118" spans="1:15" s="79" customFormat="1" ht="18.75" hidden="1" customHeight="1" x14ac:dyDescent="0.25">
      <c r="A118" s="75"/>
      <c r="B118" s="90"/>
      <c r="C118" s="86"/>
      <c r="D118" s="87"/>
      <c r="E118" s="87"/>
      <c r="F118" s="88"/>
      <c r="G118" s="89"/>
      <c r="H118" s="89"/>
      <c r="I118" s="89"/>
      <c r="J118" s="77"/>
      <c r="K118" s="78"/>
      <c r="L118" s="78"/>
      <c r="M118" s="78"/>
      <c r="O118" s="80"/>
    </row>
    <row r="119" spans="1:15" s="79" customFormat="1" ht="18.75" hidden="1" customHeight="1" x14ac:dyDescent="0.25">
      <c r="A119" s="75"/>
      <c r="B119" s="85"/>
      <c r="C119" s="86"/>
      <c r="D119" s="87"/>
      <c r="E119" s="87"/>
      <c r="F119" s="88"/>
      <c r="G119" s="89"/>
      <c r="H119" s="89"/>
      <c r="I119" s="89"/>
      <c r="J119" s="77"/>
      <c r="K119" s="78"/>
      <c r="L119" s="78"/>
      <c r="M119" s="78"/>
      <c r="O119" s="80"/>
    </row>
    <row r="120" spans="1:15" s="79" customFormat="1" ht="18.75" hidden="1" customHeight="1" x14ac:dyDescent="0.25">
      <c r="A120" s="75"/>
      <c r="B120" s="85"/>
      <c r="C120" s="86"/>
      <c r="D120" s="87"/>
      <c r="E120" s="87"/>
      <c r="F120" s="88"/>
      <c r="G120" s="89"/>
      <c r="H120" s="89"/>
      <c r="I120" s="89"/>
      <c r="J120" s="77"/>
      <c r="K120" s="78"/>
      <c r="L120" s="78"/>
      <c r="M120" s="78"/>
      <c r="O120" s="80"/>
    </row>
    <row r="121" spans="1:15" s="79" customFormat="1" ht="15.75" hidden="1" x14ac:dyDescent="0.25">
      <c r="A121" s="75"/>
      <c r="B121" s="90"/>
      <c r="C121" s="86"/>
      <c r="D121" s="87"/>
      <c r="E121" s="87"/>
      <c r="F121" s="88"/>
      <c r="G121" s="89"/>
      <c r="H121" s="89"/>
      <c r="I121" s="89"/>
      <c r="J121" s="77"/>
      <c r="K121" s="78"/>
      <c r="L121" s="78"/>
      <c r="M121" s="78"/>
      <c r="O121" s="80"/>
    </row>
    <row r="122" spans="1:15" s="79" customFormat="1" ht="18.75" hidden="1" customHeight="1" x14ac:dyDescent="0.25">
      <c r="A122" s="75"/>
      <c r="B122" s="82"/>
      <c r="C122" s="102"/>
      <c r="D122" s="103"/>
      <c r="E122" s="140"/>
      <c r="F122" s="84"/>
      <c r="G122" s="76"/>
      <c r="H122" s="84"/>
      <c r="I122" s="76"/>
      <c r="J122" s="77"/>
      <c r="K122" s="78"/>
      <c r="L122" s="78"/>
      <c r="M122" s="78"/>
      <c r="O122" s="80"/>
    </row>
    <row r="123" spans="1:15" s="163" customFormat="1" ht="39.75" customHeight="1" x14ac:dyDescent="0.25">
      <c r="A123" s="173">
        <v>6</v>
      </c>
      <c r="B123" s="206" t="s">
        <v>194</v>
      </c>
      <c r="C123" s="207"/>
      <c r="D123" s="208"/>
      <c r="E123" s="175"/>
      <c r="F123" s="176">
        <f>SUM(F124:F126)</f>
        <v>0</v>
      </c>
      <c r="G123" s="176">
        <f t="shared" ref="G123:I123" si="70">SUM(G124:G126)</f>
        <v>0</v>
      </c>
      <c r="H123" s="176">
        <f t="shared" si="70"/>
        <v>0</v>
      </c>
      <c r="I123" s="176">
        <f t="shared" si="70"/>
        <v>0</v>
      </c>
      <c r="J123" s="177"/>
      <c r="K123" s="178"/>
      <c r="L123" s="178"/>
      <c r="M123" s="178"/>
      <c r="O123" s="180"/>
    </row>
    <row r="124" spans="1:15" s="79" customFormat="1" ht="18.600000000000001" customHeight="1" x14ac:dyDescent="0.25">
      <c r="A124" s="62"/>
      <c r="B124" s="64" t="s">
        <v>86</v>
      </c>
      <c r="C124" s="62" t="s">
        <v>85</v>
      </c>
      <c r="D124" s="63"/>
      <c r="E124" s="104"/>
      <c r="F124" s="94"/>
      <c r="G124" s="105">
        <f>E124*D124</f>
        <v>0</v>
      </c>
      <c r="H124" s="94">
        <f>G124</f>
        <v>0</v>
      </c>
      <c r="I124" s="93"/>
      <c r="J124" s="77"/>
      <c r="K124" s="78"/>
      <c r="L124" s="78"/>
      <c r="M124" s="78"/>
      <c r="O124" s="80"/>
    </row>
    <row r="125" spans="1:15" s="79" customFormat="1" ht="18.600000000000001" customHeight="1" x14ac:dyDescent="0.25">
      <c r="A125" s="62"/>
      <c r="B125" s="64" t="s">
        <v>87</v>
      </c>
      <c r="C125" s="62" t="s">
        <v>85</v>
      </c>
      <c r="D125" s="63"/>
      <c r="E125" s="104"/>
      <c r="F125" s="94"/>
      <c r="G125" s="105">
        <f>E125*D125</f>
        <v>0</v>
      </c>
      <c r="H125" s="94">
        <f>G125</f>
        <v>0</v>
      </c>
      <c r="I125" s="93"/>
      <c r="J125" s="77"/>
      <c r="K125" s="78"/>
      <c r="L125" s="78"/>
      <c r="M125" s="78"/>
      <c r="O125" s="80"/>
    </row>
    <row r="126" spans="1:15" s="79" customFormat="1" ht="18" customHeight="1" x14ac:dyDescent="0.25">
      <c r="A126" s="62"/>
      <c r="B126" s="64" t="s">
        <v>90</v>
      </c>
      <c r="C126" s="62" t="s">
        <v>90</v>
      </c>
      <c r="D126" s="63"/>
      <c r="E126" s="104"/>
      <c r="F126" s="94"/>
      <c r="G126" s="105">
        <f>E126*D126</f>
        <v>0</v>
      </c>
      <c r="H126" s="94">
        <f>G126</f>
        <v>0</v>
      </c>
      <c r="I126" s="93"/>
      <c r="J126" s="77"/>
      <c r="K126" s="78"/>
      <c r="L126" s="78"/>
      <c r="M126" s="78"/>
      <c r="O126" s="80"/>
    </row>
    <row r="127" spans="1:15" ht="18" hidden="1" customHeight="1" x14ac:dyDescent="0.25">
      <c r="A127" s="129">
        <v>9</v>
      </c>
      <c r="B127" s="130" t="s">
        <v>42</v>
      </c>
      <c r="C127" s="130"/>
      <c r="D127" s="130"/>
      <c r="E127" s="133"/>
      <c r="F127" s="132">
        <f>SUM(F128:F129)</f>
        <v>0</v>
      </c>
      <c r="G127" s="132">
        <f t="shared" ref="G127:H127" si="71">SUM(G128:G129)</f>
        <v>0</v>
      </c>
      <c r="H127" s="132">
        <f t="shared" si="71"/>
        <v>0</v>
      </c>
      <c r="I127" s="132">
        <f>SUM(I128:I129)</f>
        <v>0</v>
      </c>
      <c r="O127" s="27"/>
    </row>
    <row r="128" spans="1:15" s="79" customFormat="1" ht="18" hidden="1" customHeight="1" x14ac:dyDescent="0.25">
      <c r="A128" s="75"/>
      <c r="B128" s="119"/>
      <c r="C128" s="62"/>
      <c r="D128" s="92"/>
      <c r="E128" s="92"/>
      <c r="F128" s="76"/>
      <c r="G128" s="76"/>
      <c r="H128" s="120"/>
      <c r="I128" s="76"/>
      <c r="J128" s="77"/>
      <c r="K128" s="78"/>
      <c r="L128" s="78"/>
      <c r="M128" s="78"/>
      <c r="O128" s="80"/>
    </row>
    <row r="129" spans="1:15" s="79" customFormat="1" ht="18" hidden="1" customHeight="1" x14ac:dyDescent="0.25">
      <c r="A129" s="75"/>
      <c r="B129" s="119"/>
      <c r="C129" s="62"/>
      <c r="D129" s="92"/>
      <c r="E129" s="92"/>
      <c r="F129" s="76"/>
      <c r="G129" s="76"/>
      <c r="H129" s="120"/>
      <c r="I129" s="76"/>
      <c r="J129" s="77"/>
      <c r="K129" s="78"/>
      <c r="L129" s="78"/>
      <c r="M129" s="78"/>
      <c r="O129" s="80"/>
    </row>
    <row r="130" spans="1:15" ht="18" hidden="1" customHeight="1" x14ac:dyDescent="0.25">
      <c r="A130" s="129">
        <v>10</v>
      </c>
      <c r="B130" s="130" t="s">
        <v>43</v>
      </c>
      <c r="C130" s="130"/>
      <c r="D130" s="130"/>
      <c r="E130" s="133"/>
      <c r="F130" s="132">
        <f>SUM(F131:F132)</f>
        <v>0</v>
      </c>
      <c r="G130" s="132">
        <f t="shared" ref="G130" si="72">SUM(G131:G132)</f>
        <v>0</v>
      </c>
      <c r="H130" s="132">
        <f t="shared" ref="H130" si="73">F130+G130</f>
        <v>0</v>
      </c>
      <c r="I130" s="132"/>
      <c r="O130" s="27"/>
    </row>
    <row r="131" spans="1:15" s="79" customFormat="1" ht="18" hidden="1" customHeight="1" x14ac:dyDescent="0.25">
      <c r="A131" s="62"/>
      <c r="B131" s="63" t="s">
        <v>167</v>
      </c>
      <c r="C131" s="62"/>
      <c r="D131" s="121"/>
      <c r="E131" s="121"/>
      <c r="F131" s="93"/>
      <c r="G131" s="93"/>
      <c r="H131" s="94"/>
      <c r="I131" s="93"/>
      <c r="J131" s="77"/>
      <c r="K131" s="78"/>
      <c r="L131" s="78"/>
      <c r="M131" s="78"/>
      <c r="O131" s="80"/>
    </row>
    <row r="132" spans="1:15" s="79" customFormat="1" ht="18" hidden="1" customHeight="1" x14ac:dyDescent="0.25">
      <c r="A132" s="62"/>
      <c r="B132" s="63"/>
      <c r="C132" s="62"/>
      <c r="D132" s="121"/>
      <c r="E132" s="121"/>
      <c r="F132" s="93"/>
      <c r="G132" s="93"/>
      <c r="H132" s="94"/>
      <c r="I132" s="93"/>
      <c r="J132" s="77"/>
      <c r="K132" s="78"/>
      <c r="L132" s="78"/>
      <c r="M132" s="78"/>
      <c r="O132" s="80"/>
    </row>
    <row r="133" spans="1:15" ht="18" hidden="1" customHeight="1" x14ac:dyDescent="0.25">
      <c r="A133" s="129">
        <v>11</v>
      </c>
      <c r="B133" s="130" t="s">
        <v>61</v>
      </c>
      <c r="C133" s="130"/>
      <c r="D133" s="130"/>
      <c r="E133" s="133"/>
      <c r="F133" s="132">
        <f>SUM(F134:F136)</f>
        <v>0</v>
      </c>
      <c r="G133" s="132">
        <f t="shared" ref="G133:I133" si="74">SUM(G134:G136)</f>
        <v>0</v>
      </c>
      <c r="H133" s="132">
        <f t="shared" si="74"/>
        <v>0</v>
      </c>
      <c r="I133" s="132">
        <f t="shared" si="74"/>
        <v>0</v>
      </c>
      <c r="O133" s="27"/>
    </row>
    <row r="134" spans="1:15" s="79" customFormat="1" ht="18" hidden="1" customHeight="1" x14ac:dyDescent="0.25">
      <c r="A134" s="62"/>
      <c r="B134" s="64" t="s">
        <v>88</v>
      </c>
      <c r="C134" s="62"/>
      <c r="D134" s="106"/>
      <c r="E134" s="106"/>
      <c r="F134" s="94"/>
      <c r="G134" s="105">
        <f>E134*D134</f>
        <v>0</v>
      </c>
      <c r="H134" s="94">
        <f t="shared" ref="H134:H136" si="75">G134</f>
        <v>0</v>
      </c>
      <c r="I134" s="93"/>
      <c r="J134" s="77"/>
      <c r="K134" s="78"/>
      <c r="L134" s="78"/>
      <c r="M134" s="78"/>
      <c r="O134" s="80"/>
    </row>
    <row r="135" spans="1:15" s="79" customFormat="1" ht="18" hidden="1" customHeight="1" x14ac:dyDescent="0.25">
      <c r="A135" s="62"/>
      <c r="B135" s="64" t="s">
        <v>89</v>
      </c>
      <c r="C135" s="62"/>
      <c r="D135" s="106"/>
      <c r="E135" s="106"/>
      <c r="F135" s="94"/>
      <c r="G135" s="105">
        <f t="shared" ref="G135:G136" si="76">E135*D135</f>
        <v>0</v>
      </c>
      <c r="H135" s="94">
        <f t="shared" si="75"/>
        <v>0</v>
      </c>
      <c r="I135" s="93"/>
      <c r="J135" s="77"/>
      <c r="K135" s="78"/>
      <c r="L135" s="78"/>
      <c r="M135" s="78"/>
      <c r="O135" s="80"/>
    </row>
    <row r="136" spans="1:15" s="79" customFormat="1" ht="18" hidden="1" customHeight="1" x14ac:dyDescent="0.25">
      <c r="A136" s="62"/>
      <c r="B136" s="64" t="s">
        <v>90</v>
      </c>
      <c r="C136" s="62"/>
      <c r="D136" s="106"/>
      <c r="E136" s="106"/>
      <c r="F136" s="94"/>
      <c r="G136" s="105">
        <f t="shared" si="76"/>
        <v>0</v>
      </c>
      <c r="H136" s="94">
        <f t="shared" si="75"/>
        <v>0</v>
      </c>
      <c r="I136" s="93"/>
      <c r="J136" s="77"/>
      <c r="K136" s="78"/>
      <c r="L136" s="78"/>
      <c r="M136" s="78"/>
      <c r="O136" s="80"/>
    </row>
    <row r="137" spans="1:15" ht="18" hidden="1" customHeight="1" x14ac:dyDescent="0.25">
      <c r="A137" s="59"/>
      <c r="B137" s="66" t="s">
        <v>157</v>
      </c>
      <c r="C137" s="51"/>
      <c r="D137" s="53"/>
      <c r="E137" s="53"/>
      <c r="F137" s="67">
        <f>F133+F130+F127+F123+F115+F95+F94+F67+F62+F45+F5</f>
        <v>29949000</v>
      </c>
      <c r="G137" s="67">
        <f>G133+G130+G127+G123+G115+G95+G94+G67+G62+G45+G5</f>
        <v>0</v>
      </c>
      <c r="H137" s="67">
        <f>H133+H130+H127+H123+H115+H95+H94+H67+H62+H45+H5</f>
        <v>29949000</v>
      </c>
      <c r="I137" s="67">
        <f>I133+I130+I127+I123+I115+I95+I94+I67+I62+I45+I5</f>
        <v>0</v>
      </c>
      <c r="O137" s="27"/>
    </row>
    <row r="138" spans="1:15" ht="18" hidden="1" customHeight="1" x14ac:dyDescent="0.25">
      <c r="A138" s="129">
        <v>12</v>
      </c>
      <c r="B138" s="130" t="s">
        <v>158</v>
      </c>
      <c r="C138" s="130"/>
      <c r="D138" s="130"/>
      <c r="E138" s="133"/>
      <c r="F138" s="132">
        <f>H138</f>
        <v>0</v>
      </c>
      <c r="G138" s="132"/>
      <c r="H138" s="132"/>
      <c r="I138" s="132"/>
      <c r="O138" s="27"/>
    </row>
    <row r="139" spans="1:15" ht="18.600000000000001" customHeight="1" x14ac:dyDescent="0.25">
      <c r="A139" s="59"/>
      <c r="B139" s="66" t="s">
        <v>47</v>
      </c>
      <c r="C139" s="51"/>
      <c r="D139" s="53"/>
      <c r="E139" s="53"/>
      <c r="F139" s="68"/>
      <c r="G139" s="68"/>
      <c r="H139" s="217">
        <f>SUM(H137:I138)</f>
        <v>29949000</v>
      </c>
      <c r="I139" s="217"/>
      <c r="O139" s="27"/>
    </row>
    <row r="140" spans="1:15" ht="20.45" customHeight="1" x14ac:dyDescent="0.25">
      <c r="A140" s="202" t="s">
        <v>91</v>
      </c>
      <c r="B140" s="203"/>
      <c r="C140" s="203"/>
      <c r="D140" s="203"/>
      <c r="E140" s="203"/>
      <c r="F140" s="203"/>
      <c r="G140" s="203"/>
      <c r="H140" s="203"/>
      <c r="I140" s="204"/>
    </row>
    <row r="141" spans="1:15" ht="15.75" x14ac:dyDescent="0.25">
      <c r="A141" s="58"/>
      <c r="B141" s="58"/>
      <c r="C141" s="117"/>
      <c r="D141" s="58"/>
      <c r="E141" s="58"/>
      <c r="F141" s="58"/>
      <c r="G141" s="58"/>
      <c r="H141" s="58"/>
      <c r="I141" s="58"/>
    </row>
    <row r="143" spans="1:15" s="146" customFormat="1" ht="17.100000000000001" customHeight="1" x14ac:dyDescent="0.25">
      <c r="A143" s="205" t="s">
        <v>154</v>
      </c>
      <c r="B143" s="205"/>
      <c r="C143" s="205"/>
      <c r="D143" s="205"/>
      <c r="F143" s="205" t="s">
        <v>155</v>
      </c>
      <c r="G143" s="205"/>
      <c r="H143" s="205"/>
      <c r="I143" s="205"/>
      <c r="J143" s="147"/>
      <c r="K143" s="148"/>
      <c r="L143" s="148"/>
      <c r="M143" s="148"/>
      <c r="O143" s="149"/>
    </row>
    <row r="144" spans="1:15" s="146" customFormat="1" ht="16.5" x14ac:dyDescent="0.25">
      <c r="A144" s="215"/>
      <c r="B144" s="215"/>
      <c r="C144" s="215"/>
      <c r="D144" s="215"/>
      <c r="E144" s="150"/>
      <c r="F144" s="215" t="s">
        <v>156</v>
      </c>
      <c r="G144" s="215"/>
      <c r="H144" s="215"/>
      <c r="I144" s="215"/>
      <c r="J144" s="147"/>
      <c r="K144" s="148"/>
      <c r="L144" s="148"/>
      <c r="M144" s="148"/>
    </row>
    <row r="145" spans="1:13" s="146" customFormat="1" ht="16.5" x14ac:dyDescent="0.25">
      <c r="A145" s="151"/>
      <c r="C145" s="152"/>
      <c r="E145" s="153"/>
      <c r="F145" s="151"/>
      <c r="H145" s="152"/>
      <c r="J145" s="147"/>
      <c r="K145" s="148"/>
      <c r="L145" s="148"/>
      <c r="M145" s="148"/>
    </row>
    <row r="146" spans="1:13" s="146" customFormat="1" ht="16.5" x14ac:dyDescent="0.25">
      <c r="A146" s="151"/>
      <c r="C146" s="152"/>
      <c r="E146" s="153"/>
      <c r="F146" s="151"/>
      <c r="H146" s="152"/>
      <c r="J146" s="147"/>
      <c r="K146" s="148"/>
      <c r="L146" s="148"/>
      <c r="M146" s="148"/>
    </row>
    <row r="147" spans="1:13" s="146" customFormat="1" ht="16.5" x14ac:dyDescent="0.25">
      <c r="A147" s="151"/>
      <c r="C147" s="152"/>
      <c r="E147" s="153"/>
      <c r="F147" s="151"/>
      <c r="H147" s="152"/>
      <c r="J147" s="147"/>
      <c r="K147" s="148"/>
      <c r="L147" s="148"/>
      <c r="M147" s="148"/>
    </row>
    <row r="148" spans="1:13" s="146" customFormat="1" ht="16.5" x14ac:dyDescent="0.25">
      <c r="A148" s="151"/>
      <c r="C148" s="152"/>
      <c r="E148" s="153"/>
      <c r="F148" s="151"/>
      <c r="H148" s="152"/>
      <c r="J148" s="147"/>
      <c r="K148" s="148"/>
      <c r="L148" s="148"/>
      <c r="M148" s="148"/>
    </row>
    <row r="149" spans="1:13" s="146" customFormat="1" ht="16.5" customHeight="1" x14ac:dyDescent="0.25">
      <c r="A149" s="151"/>
      <c r="C149" s="152"/>
      <c r="E149" s="153"/>
      <c r="F149" s="151"/>
      <c r="H149" s="152"/>
      <c r="J149" s="147"/>
      <c r="K149" s="148"/>
      <c r="L149" s="148"/>
      <c r="M149" s="148"/>
    </row>
    <row r="150" spans="1:13" s="146" customFormat="1" ht="16.5" x14ac:dyDescent="0.25">
      <c r="A150" s="151"/>
      <c r="C150" s="152"/>
      <c r="F150" s="148"/>
      <c r="G150" s="147"/>
      <c r="H150" s="147"/>
      <c r="I150" s="147"/>
      <c r="J150" s="147"/>
      <c r="K150" s="148"/>
      <c r="L150" s="148"/>
      <c r="M150" s="148"/>
    </row>
    <row r="151" spans="1:13" s="146" customFormat="1" ht="16.5" x14ac:dyDescent="0.25">
      <c r="A151" s="151"/>
      <c r="C151" s="152"/>
      <c r="F151" s="148"/>
      <c r="G151" s="147"/>
      <c r="H151" s="147"/>
      <c r="I151" s="147"/>
      <c r="J151" s="147"/>
      <c r="K151" s="148"/>
      <c r="L151" s="148"/>
      <c r="M151" s="148"/>
    </row>
    <row r="152" spans="1:13" s="146" customFormat="1" ht="16.5" x14ac:dyDescent="0.25">
      <c r="A152" s="211"/>
      <c r="B152" s="211"/>
      <c r="C152" s="211"/>
      <c r="D152" s="211"/>
      <c r="E152" s="211"/>
      <c r="F152" s="211"/>
      <c r="G152" s="211"/>
      <c r="H152" s="211"/>
      <c r="I152" s="211"/>
      <c r="J152" s="147"/>
      <c r="K152" s="148"/>
      <c r="L152" s="148"/>
      <c r="M152" s="148"/>
    </row>
    <row r="158" spans="1:13" x14ac:dyDescent="0.25">
      <c r="A158" s="213"/>
      <c r="B158" s="213"/>
      <c r="C158" s="213"/>
      <c r="D158" s="213"/>
      <c r="E158" s="213"/>
      <c r="F158" s="213"/>
      <c r="G158" s="213"/>
      <c r="H158" s="213"/>
      <c r="I158" s="213"/>
    </row>
  </sheetData>
  <mergeCells count="19">
    <mergeCell ref="A152:I152"/>
    <mergeCell ref="J62:J66"/>
    <mergeCell ref="A158:I158"/>
    <mergeCell ref="F3:G3"/>
    <mergeCell ref="H3:I3"/>
    <mergeCell ref="A143:D143"/>
    <mergeCell ref="A144:D144"/>
    <mergeCell ref="A3:A4"/>
    <mergeCell ref="B3:B4"/>
    <mergeCell ref="C3:C4"/>
    <mergeCell ref="D3:D4"/>
    <mergeCell ref="E3:E4"/>
    <mergeCell ref="H139:I139"/>
    <mergeCell ref="F144:I144"/>
    <mergeCell ref="A140:I140"/>
    <mergeCell ref="F143:I143"/>
    <mergeCell ref="B123:D123"/>
    <mergeCell ref="A1:I1"/>
    <mergeCell ref="B45:D45"/>
  </mergeCells>
  <conditionalFormatting sqref="C145:D149 A159:F65549 B142:I142 A153:I157 G159:I65526 D122:E122 A116:A117 G122 I122 A124:I124 A125 K125:N125 J126:N138 A126:I126 A128:I129 A131:I132 A134:I137 A139:I141 J139:XFD65489 A150:I151 J121:N124 A118:N120 A121:A122 B121:I121 J3:XFD4 K22:L24 P6:XFD33 I22:J23 A97:A100 L7:L21 J115:N117 J103:N103 L100:N102 A5:XFD5 J46:N62 J81:N89 K90:N93 J94:N99 A96:I96 P34:IN38 M6:N45 H35:J38 K26:L45 C37:E38 A46:I61 A45:B45 E45:J45 F35:F38 A63:I66 P39:XFD138 O6:O138 A29:J34 A20:B23 C21:E23 A35:B38 C36 H3 A3:F3 F4:I4 D35:E36 I21:K21 G21:H23 G26:J28 B97:I98 D99:I99 A102:I103 J102:K102 D100:K100 B7:I14 A6:L6 A73:N80 A68:I72 A81:I81 B90:J90 B82:I89 A91:J93 B99:C100 I17:K17 G15:H17 I15:I16 D20:E20 G20:K20 D15:E15 J7:K16 C16:E18 G18:K18 A9:A18 A25:F28 A39:J44 G25:L25 B15:B18 A67:B67 E67:I67 A62:B62 E62:I62 A82:A90 A94:B95 E94:I95 F15:F18 F20:F23 A19:K19 A24:J24 A101:K101 A104:N114 J67:N72 K63:N66 H145:I149">
    <cfRule type="containsText" dxfId="38" priority="1042" stopIfTrue="1" operator="containsText" text="Thành viên chính">
      <formula>NOT(ISERROR(SEARCH("Thành viên chính",A3)))</formula>
    </cfRule>
    <cfRule type="containsText" dxfId="37" priority="1043" stopIfTrue="1" operator="containsText" text="Thư ký khoa học">
      <formula>NOT(ISERROR(SEARCH("Thư ký khoa học",A3)))</formula>
    </cfRule>
    <cfRule type="containsText" dxfId="36" priority="1044" stopIfTrue="1" operator="containsText" text="Chủ nhiệm đề tài">
      <formula>NOT(ISERROR(SEARCH("Chủ nhiệm đề tài",A3)))</formula>
    </cfRule>
  </conditionalFormatting>
  <conditionalFormatting sqref="B116:I117 C122">
    <cfRule type="containsText" dxfId="35" priority="526" stopIfTrue="1" operator="containsText" text="Thành viên chính">
      <formula>NOT(ISERROR(SEARCH("Thành viên chính",B116)))</formula>
    </cfRule>
    <cfRule type="containsText" dxfId="34" priority="527" stopIfTrue="1" operator="containsText" text="Thư ký khoa học">
      <formula>NOT(ISERROR(SEARCH("Thư ký khoa học",B116)))</formula>
    </cfRule>
    <cfRule type="containsText" dxfId="33" priority="528" stopIfTrue="1" operator="containsText" text="Chủ nhiệm đề tài">
      <formula>NOT(ISERROR(SEARCH("Chủ nhiệm đề tài",B116)))</formula>
    </cfRule>
  </conditionalFormatting>
  <conditionalFormatting sqref="B122">
    <cfRule type="containsText" dxfId="32" priority="523" stopIfTrue="1" operator="containsText" text="Thành viên chính">
      <formula>NOT(ISERROR(SEARCH("Thành viên chính",B122)))</formula>
    </cfRule>
    <cfRule type="containsText" dxfId="31" priority="524" stopIfTrue="1" operator="containsText" text="Thư ký khoa học">
      <formula>NOT(ISERROR(SEARCH("Thư ký khoa học",B122)))</formula>
    </cfRule>
    <cfRule type="containsText" dxfId="30" priority="525" stopIfTrue="1" operator="containsText" text="Chủ nhiệm đề tài">
      <formula>NOT(ISERROR(SEARCH("Chủ nhiệm đề tài",B122)))</formula>
    </cfRule>
  </conditionalFormatting>
  <conditionalFormatting sqref="H122">
    <cfRule type="containsText" dxfId="29" priority="517" stopIfTrue="1" operator="containsText" text="Thành viên chính">
      <formula>NOT(ISERROR(SEARCH("Thành viên chính",H122)))</formula>
    </cfRule>
    <cfRule type="containsText" dxfId="28" priority="518" stopIfTrue="1" operator="containsText" text="Thư ký khoa học">
      <formula>NOT(ISERROR(SEARCH("Thư ký khoa học",H122)))</formula>
    </cfRule>
    <cfRule type="containsText" dxfId="27" priority="519" stopIfTrue="1" operator="containsText" text="Chủ nhiệm đề tài">
      <formula>NOT(ISERROR(SEARCH("Chủ nhiệm đề tài",H122)))</formula>
    </cfRule>
  </conditionalFormatting>
  <conditionalFormatting sqref="F122">
    <cfRule type="containsText" dxfId="26" priority="520" stopIfTrue="1" operator="containsText" text="Thành viên chính">
      <formula>NOT(ISERROR(SEARCH("Thành viên chính",F122)))</formula>
    </cfRule>
    <cfRule type="containsText" dxfId="25" priority="521" stopIfTrue="1" operator="containsText" text="Thư ký khoa học">
      <formula>NOT(ISERROR(SEARCH("Thư ký khoa học",F122)))</formula>
    </cfRule>
    <cfRule type="containsText" dxfId="24" priority="522" stopIfTrue="1" operator="containsText" text="Chủ nhiệm đề tài">
      <formula>NOT(ISERROR(SEARCH("Chủ nhiệm đề tài",F122)))</formula>
    </cfRule>
  </conditionalFormatting>
  <conditionalFormatting sqref="B125:J125">
    <cfRule type="containsText" dxfId="23" priority="445" stopIfTrue="1" operator="containsText" text="Thành viên chính">
      <formula>NOT(ISERROR(SEARCH("Thành viên chính",B125)))</formula>
    </cfRule>
    <cfRule type="containsText" dxfId="22" priority="446" stopIfTrue="1" operator="containsText" text="Thư ký khoa học">
      <formula>NOT(ISERROR(SEARCH("Thư ký khoa học",B125)))</formula>
    </cfRule>
    <cfRule type="containsText" dxfId="21" priority="447" stopIfTrue="1" operator="containsText" text="Chủ nhiệm đề tài">
      <formula>NOT(ISERROR(SEARCH("Chủ nhiệm đề tài",B125)))</formula>
    </cfRule>
  </conditionalFormatting>
  <conditionalFormatting sqref="A115:B115 E115:I115">
    <cfRule type="containsText" dxfId="20" priority="91" stopIfTrue="1" operator="containsText" text="Thành viên chính">
      <formula>NOT(ISERROR(SEARCH("Thành viên chính",A115)))</formula>
    </cfRule>
    <cfRule type="containsText" dxfId="19" priority="92" stopIfTrue="1" operator="containsText" text="Thư ký khoa học">
      <formula>NOT(ISERROR(SEARCH("Thư ký khoa học",A115)))</formula>
    </cfRule>
    <cfRule type="containsText" dxfId="18" priority="93" stopIfTrue="1" operator="containsText" text="Chủ nhiệm đề tài">
      <formula>NOT(ISERROR(SEARCH("Chủ nhiệm đề tài",A115)))</formula>
    </cfRule>
  </conditionalFormatting>
  <conditionalFormatting sqref="A123:B123 E123:I123">
    <cfRule type="containsText" dxfId="17" priority="88" stopIfTrue="1" operator="containsText" text="Thành viên chính">
      <formula>NOT(ISERROR(SEARCH("Thành viên chính",A123)))</formula>
    </cfRule>
    <cfRule type="containsText" dxfId="16" priority="89" stopIfTrue="1" operator="containsText" text="Thư ký khoa học">
      <formula>NOT(ISERROR(SEARCH("Thư ký khoa học",A123)))</formula>
    </cfRule>
    <cfRule type="containsText" dxfId="15" priority="90" stopIfTrue="1" operator="containsText" text="Chủ nhiệm đề tài">
      <formula>NOT(ISERROR(SEARCH("Chủ nhiệm đề tài",A123)))</formula>
    </cfRule>
  </conditionalFormatting>
  <conditionalFormatting sqref="A127:B127 E127:I127">
    <cfRule type="containsText" dxfId="14" priority="85" stopIfTrue="1" operator="containsText" text="Thành viên chính">
      <formula>NOT(ISERROR(SEARCH("Thành viên chính",A127)))</formula>
    </cfRule>
    <cfRule type="containsText" dxfId="13" priority="86" stopIfTrue="1" operator="containsText" text="Thư ký khoa học">
      <formula>NOT(ISERROR(SEARCH("Thư ký khoa học",A127)))</formula>
    </cfRule>
    <cfRule type="containsText" dxfId="12" priority="87" stopIfTrue="1" operator="containsText" text="Chủ nhiệm đề tài">
      <formula>NOT(ISERROR(SEARCH("Chủ nhiệm đề tài",A127)))</formula>
    </cfRule>
  </conditionalFormatting>
  <conditionalFormatting sqref="A130:B130 E130 H130:I130">
    <cfRule type="containsText" dxfId="11" priority="82" stopIfTrue="1" operator="containsText" text="Thành viên chính">
      <formula>NOT(ISERROR(SEARCH("Thành viên chính",A130)))</formula>
    </cfRule>
    <cfRule type="containsText" dxfId="10" priority="83" stopIfTrue="1" operator="containsText" text="Thư ký khoa học">
      <formula>NOT(ISERROR(SEARCH("Thư ký khoa học",A130)))</formula>
    </cfRule>
    <cfRule type="containsText" dxfId="9" priority="84" stopIfTrue="1" operator="containsText" text="Chủ nhiệm đề tài">
      <formula>NOT(ISERROR(SEARCH("Chủ nhiệm đề tài",A130)))</formula>
    </cfRule>
  </conditionalFormatting>
  <conditionalFormatting sqref="A133:B133 E133:I133">
    <cfRule type="containsText" dxfId="8" priority="79" stopIfTrue="1" operator="containsText" text="Thành viên chính">
      <formula>NOT(ISERROR(SEARCH("Thành viên chính",A133)))</formula>
    </cfRule>
    <cfRule type="containsText" dxfId="7" priority="80" stopIfTrue="1" operator="containsText" text="Thư ký khoa học">
      <formula>NOT(ISERROR(SEARCH("Thư ký khoa học",A133)))</formula>
    </cfRule>
    <cfRule type="containsText" dxfId="6" priority="81" stopIfTrue="1" operator="containsText" text="Chủ nhiệm đề tài">
      <formula>NOT(ISERROR(SEARCH("Chủ nhiệm đề tài",A133)))</formula>
    </cfRule>
  </conditionalFormatting>
  <conditionalFormatting sqref="A138:B138 E138:I138">
    <cfRule type="containsText" dxfId="5" priority="76" stopIfTrue="1" operator="containsText" text="Thành viên chính">
      <formula>NOT(ISERROR(SEARCH("Thành viên chính",A138)))</formula>
    </cfRule>
    <cfRule type="containsText" dxfId="4" priority="77" stopIfTrue="1" operator="containsText" text="Thư ký khoa học">
      <formula>NOT(ISERROR(SEARCH("Thư ký khoa học",A138)))</formula>
    </cfRule>
    <cfRule type="containsText" dxfId="3" priority="78" stopIfTrue="1" operator="containsText" text="Chủ nhiệm đề tài">
      <formula>NOT(ISERROR(SEARCH("Chủ nhiệm đề tài",A138)))</formula>
    </cfRule>
  </conditionalFormatting>
  <conditionalFormatting sqref="F130:G130">
    <cfRule type="containsText" dxfId="2" priority="7" stopIfTrue="1" operator="containsText" text="Thành viên chính">
      <formula>NOT(ISERROR(SEARCH("Thành viên chính",F130)))</formula>
    </cfRule>
    <cfRule type="containsText" dxfId="1" priority="8" stopIfTrue="1" operator="containsText" text="Thư ký khoa học">
      <formula>NOT(ISERROR(SEARCH("Thư ký khoa học",F130)))</formula>
    </cfRule>
    <cfRule type="containsText" dxfId="0" priority="9" stopIfTrue="1" operator="containsText" text="Chủ nhiệm đề tài">
      <formula>NOT(ISERROR(SEARCH("Chủ nhiệm đề tài",F130)))</formula>
    </cfRule>
  </conditionalFormatting>
  <pageMargins left="0.70866141732283472" right="0" top="0.62992125984251968" bottom="0.39370078740157483" header="0.43307086614173229" footer="0.31496062992125984"/>
  <pageSetup paperSize="9" scale="70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Excel2LaTeX</vt:lpstr>
      <vt:lpstr>Tong hop</vt:lpstr>
      <vt:lpstr>Tong hop tien cong</vt:lpstr>
      <vt:lpstr>Chi tiet</vt:lpstr>
      <vt:lpstr>'Chi tiet'!Print_Area</vt:lpstr>
      <vt:lpstr>'Tong hop'!Print_Area</vt:lpstr>
      <vt:lpstr>'Tong hop tien cong'!Print_Area</vt:lpstr>
      <vt:lpstr>'Chi tiet'!Print_Titles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2022-06-20T01:49:47Z</cp:lastPrinted>
  <dcterms:created xsi:type="dcterms:W3CDTF">2015-06-18T08:56:48Z</dcterms:created>
  <dcterms:modified xsi:type="dcterms:W3CDTF">2022-06-23T08:43:54Z</dcterms:modified>
</cp:coreProperties>
</file>